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hotsombat\Desktop\Admin task\YE25\AMC\SET file\"/>
    </mc:Choice>
  </mc:AlternateContent>
  <xr:revisionPtr revIDLastSave="0" documentId="13_ncr:1_{88BB42B4-B29C-4C09-8A24-2CF343E10C3E}" xr6:coauthVersionLast="47" xr6:coauthVersionMax="47" xr10:uidLastSave="{00000000-0000-0000-0000-000000000000}"/>
  <bookViews>
    <workbookView xWindow="28680" yWindow="-120" windowWidth="29040" windowHeight="15720" tabRatio="536" activeTab="4" xr2:uid="{00000000-000D-0000-FFFF-FFFF00000000}"/>
  </bookViews>
  <sheets>
    <sheet name="SFP" sheetId="20" r:id="rId1"/>
    <sheet name="PL 3M" sheetId="6" r:id="rId2"/>
    <sheet name="SH-Conso" sheetId="25" r:id="rId3"/>
    <sheet name="SH-Separate" sheetId="26" r:id="rId4"/>
    <sheet name="CF" sheetId="5" r:id="rId5"/>
    <sheet name="PL 3M Support" sheetId="19" state="hidden" r:id="rId6"/>
  </sheets>
  <externalReferences>
    <externalReference r:id="rId7"/>
    <externalReference r:id="rId8"/>
    <externalReference r:id="rId9"/>
  </externalReferences>
  <definedNames>
    <definedName name="___W37" localSheetId="5" hidden="1">{#N/A,#N/A,FALSE,"Eff-SSC2"}</definedName>
    <definedName name="___W37" hidden="1">{#N/A,#N/A,FALSE,"Eff-SSC2"}</definedName>
    <definedName name="___W38" localSheetId="5" hidden="1">{#N/A,#N/A,FALSE,"Eff-SSC2"}</definedName>
    <definedName name="___W38" hidden="1">{#N/A,#N/A,FALSE,"Eff-SSC2"}</definedName>
    <definedName name="___w39" localSheetId="5" hidden="1">{#N/A,#N/A,FALSE,"Eff-SSC2"}</definedName>
    <definedName name="___w39" hidden="1">{#N/A,#N/A,FALSE,"Eff-SSC2"}</definedName>
    <definedName name="__123Graph_A" localSheetId="1" hidden="1">#REF!</definedName>
    <definedName name="__123Graph_A" localSheetId="5" hidden="1">#REF!</definedName>
    <definedName name="__123Graph_A" hidden="1">#REF!</definedName>
    <definedName name="__W37" localSheetId="5" hidden="1">{#N/A,#N/A,FALSE,"Eff-SSC2"}</definedName>
    <definedName name="__W37" hidden="1">{#N/A,#N/A,FALSE,"Eff-SSC2"}</definedName>
    <definedName name="__W38" localSheetId="5" hidden="1">{#N/A,#N/A,FALSE,"Eff-SSC2"}</definedName>
    <definedName name="__W38" hidden="1">{#N/A,#N/A,FALSE,"Eff-SSC2"}</definedName>
    <definedName name="__w39" localSheetId="5" hidden="1">{#N/A,#N/A,FALSE,"Eff-SSC2"}</definedName>
    <definedName name="__w39" hidden="1">{#N/A,#N/A,FALSE,"Eff-SSC2"}</definedName>
    <definedName name="_Fill" localSheetId="1" hidden="1">#REF!</definedName>
    <definedName name="_Fill" localSheetId="5" hidden="1">#REF!</definedName>
    <definedName name="_Fill" hidden="1">#REF!</definedName>
    <definedName name="_Key1" localSheetId="1" hidden="1">#REF!</definedName>
    <definedName name="_Key1" localSheetId="5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5" hidden="1">#REF!</definedName>
    <definedName name="_Sort" hidden="1">#REF!</definedName>
    <definedName name="_Table1_Out" localSheetId="1" hidden="1">#REF!</definedName>
    <definedName name="_Table1_Out" localSheetId="5" hidden="1">#REF!</definedName>
    <definedName name="_Table1_Out" hidden="1">#REF!</definedName>
    <definedName name="_W37" localSheetId="5" hidden="1">{#N/A,#N/A,FALSE,"Eff-SSC2"}</definedName>
    <definedName name="_W37" hidden="1">{#N/A,#N/A,FALSE,"Eff-SSC2"}</definedName>
    <definedName name="_W38" localSheetId="5" hidden="1">{#N/A,#N/A,FALSE,"Eff-SSC2"}</definedName>
    <definedName name="_W38" hidden="1">{#N/A,#N/A,FALSE,"Eff-SSC2"}</definedName>
    <definedName name="_w39" localSheetId="5" hidden="1">{#N/A,#N/A,FALSE,"Eff-SSC2"}</definedName>
    <definedName name="_w39" hidden="1">{#N/A,#N/A,FALSE,"Eff-SSC2"}</definedName>
    <definedName name="a" hidden="1">#REF!</definedName>
    <definedName name="aaa" hidden="1">#REF!</definedName>
    <definedName name="aaaa" localSheetId="1" hidden="1">#REF!</definedName>
    <definedName name="aaaa" localSheetId="5" hidden="1">#REF!</definedName>
    <definedName name="aaaa" hidden="1">#REF!</definedName>
    <definedName name="ac_line1.0_" localSheetId="5" hidden="1">{#N/A,#N/A,FALSE,"Eff-SSC2"}</definedName>
    <definedName name="ac_line1.0_" hidden="1">{#N/A,#N/A,FALSE,"Eff-SSC2"}</definedName>
    <definedName name="Access_Button" hidden="1">"recSPC1_Sheet9_List"</definedName>
    <definedName name="AccessDatabase" hidden="1">"\\Suchart\suchart\ATHAPORN\recSPC1.mdb"</definedName>
    <definedName name="AS2DocOpenMode" hidden="1">"AS2DocumentEdit"</definedName>
    <definedName name="b" hidden="1">#REF!</definedName>
    <definedName name="Chemist" localSheetId="5" hidden="1">{#N/A,#N/A,FALSE,"Eff-SSC2"}</definedName>
    <definedName name="Chemist" hidden="1">{#N/A,#N/A,FALSE,"Eff-SSC2"}</definedName>
    <definedName name="chutikarn" localSheetId="5" hidden="1">{#N/A,#N/A,FALSE,"Eff-SSC2"}</definedName>
    <definedName name="chutikarn" hidden="1">{#N/A,#N/A,FALSE,"Eff-SSC2"}</definedName>
    <definedName name="data1" localSheetId="5" hidden="1">{#N/A,#N/A,FALSE,"Eff-SSC2"}</definedName>
    <definedName name="data1" hidden="1">{#N/A,#N/A,FALSE,"Eff-SSC2"}</definedName>
    <definedName name="ert" hidden="1">#REF!</definedName>
    <definedName name="fill" localSheetId="1" hidden="1">#REF!</definedName>
    <definedName name="fill" localSheetId="5" hidden="1">#REF!</definedName>
    <definedName name="fill" hidden="1">#REF!</definedName>
    <definedName name="hitech" hidden="1">#REF!</definedName>
    <definedName name="hjk" hidden="1">#REF!</definedName>
    <definedName name="HTH" hidden="1">#REF!</definedName>
    <definedName name="iiii" localSheetId="5" hidden="1">{#N/A,#N/A,FALSE,"Eff-SSC2"}</definedName>
    <definedName name="iiii" hidden="1">{#N/A,#N/A,FALSE,"Eff-SSC2"}</definedName>
    <definedName name="jj" localSheetId="5" hidden="1">{#N/A,#N/A,FALSE,"Eff-SSC2"}</definedName>
    <definedName name="jj" hidden="1">{#N/A,#N/A,FALSE,"Eff-SSC2"}</definedName>
    <definedName name="kkk" localSheetId="1" hidden="1">#REF!</definedName>
    <definedName name="kkk" localSheetId="5" hidden="1">#REF!</definedName>
    <definedName name="kkk" hidden="1">#REF!</definedName>
    <definedName name="ll" localSheetId="5" hidden="1">{#N/A,#N/A,FALSE,"Eff-SSC2"}</definedName>
    <definedName name="ll" hidden="1">{#N/A,#N/A,FALSE,"Eff-SSC2"}</definedName>
    <definedName name="MH" localSheetId="5" hidden="1">{#N/A,#N/A,FALSE,"Eff-SSC2"}</definedName>
    <definedName name="MH" hidden="1">{#N/A,#N/A,FALSE,"Eff-SSC2"}</definedName>
    <definedName name="n" localSheetId="5" hidden="1">{#N/A,#N/A,FALSE,"Eff-SSC2"}</definedName>
    <definedName name="n" hidden="1">{#N/A,#N/A,FALSE,"Eff-SSC2"}</definedName>
    <definedName name="nn" localSheetId="5" hidden="1">{#N/A,#N/A,FALSE,"Eff-SSC2"}</definedName>
    <definedName name="nn" hidden="1">{#N/A,#N/A,FALSE,"Eff-SSC2"}</definedName>
    <definedName name="ok" localSheetId="5" hidden="1">{#N/A,#N/A,FALSE,"Eff-SSC2"}</definedName>
    <definedName name="ok" hidden="1">{#N/A,#N/A,FALSE,"Eff-SSC2"}</definedName>
    <definedName name="oo" localSheetId="5" hidden="1">{#N/A,#N/A,FALSE,"Eff-SSC2"}</definedName>
    <definedName name="oo" hidden="1">{#N/A,#N/A,FALSE,"Eff-SSC2"}</definedName>
    <definedName name="pcs" localSheetId="5" hidden="1">{#N/A,#N/A,FALSE,"Eff-SSC2"}</definedName>
    <definedName name="pcs" hidden="1">{#N/A,#N/A,FALSE,"Eff-SSC2"}</definedName>
    <definedName name="poi" localSheetId="5" hidden="1">{#N/A,#N/A,FALSE,"Eff-SSC2"}</definedName>
    <definedName name="poi" hidden="1">{#N/A,#N/A,FALSE,"Eff-SSC2"}</definedName>
    <definedName name="pom" hidden="1">#REF!</definedName>
    <definedName name="_xlnm.Print_Area" localSheetId="4">CF!$A$1:$J$71</definedName>
    <definedName name="_xlnm.Print_Area" localSheetId="1">'PL 3M'!$A$1:$J$40</definedName>
    <definedName name="_xlnm.Print_Area" localSheetId="5">'PL 3M Support'!$A$1:$K$27</definedName>
    <definedName name="_xlnm.Print_Area" localSheetId="0">SFP!$A$1:$J$74</definedName>
    <definedName name="_xlnm.Print_Area" localSheetId="2">'SH-Conso'!$A$1:$W$32</definedName>
    <definedName name="_xlnm.Print_Area" localSheetId="3">'SH-Separate'!$A$1:$S$32</definedName>
    <definedName name="q" localSheetId="5" hidden="1">{#N/A,#N/A,FALSE,"Eff-SSC2"}</definedName>
    <definedName name="q" hidden="1">{#N/A,#N/A,FALSE,"Eff-SSC2"}</definedName>
    <definedName name="qw" hidden="1">#REF!</definedName>
    <definedName name="rhrt" localSheetId="1" hidden="1">#REF!</definedName>
    <definedName name="rhrt" localSheetId="5" hidden="1">#REF!</definedName>
    <definedName name="rhrt" hidden="1">#REF!</definedName>
    <definedName name="rung" localSheetId="5" hidden="1">{#N/A,#N/A,FALSE,"Eff-SSC2"}</definedName>
    <definedName name="rung" hidden="1">{#N/A,#N/A,FALSE,"Eff-SSC2"}</definedName>
    <definedName name="sfsfs" localSheetId="1" hidden="1">#REF!</definedName>
    <definedName name="sfsfs" localSheetId="5" hidden="1">#REF!</definedName>
    <definedName name="sfsfs" hidden="1">#REF!</definedName>
    <definedName name="sgf" localSheetId="1" hidden="1">#REF!</definedName>
    <definedName name="sgf" localSheetId="5" hidden="1">#REF!</definedName>
    <definedName name="sgf" hidden="1">#REF!</definedName>
    <definedName name="sgr" localSheetId="1" hidden="1">#REF!</definedName>
    <definedName name="sgr" localSheetId="5" hidden="1">#REF!</definedName>
    <definedName name="sgr" hidden="1">#REF!</definedName>
    <definedName name="t" hidden="1">#REF!</definedName>
    <definedName name="tjy" localSheetId="1" hidden="1">#REF!</definedName>
    <definedName name="tjy" localSheetId="5" hidden="1">#REF!</definedName>
    <definedName name="tjy" hidden="1">#REF!</definedName>
    <definedName name="week34" localSheetId="5" hidden="1">{#N/A,#N/A,FALSE,"Eff-SSC2"}</definedName>
    <definedName name="week34" hidden="1">{#N/A,#N/A,FALSE,"Eff-SSC2"}</definedName>
    <definedName name="week35" localSheetId="5" hidden="1">{#N/A,#N/A,FALSE,"Eff-SSC2"}</definedName>
    <definedName name="week35" hidden="1">{#N/A,#N/A,FALSE,"Eff-SSC2"}</definedName>
    <definedName name="week36" localSheetId="5" hidden="1">{#N/A,#N/A,FALSE,"Eff-SSC2"}</definedName>
    <definedName name="week36" hidden="1">{#N/A,#N/A,FALSE,"Eff-SSC2"}</definedName>
    <definedName name="week38" localSheetId="5" hidden="1">{#N/A,#N/A,FALSE,"Eff-SSC2"}</definedName>
    <definedName name="week38" hidden="1">{#N/A,#N/A,FALSE,"Eff-SSC2"}</definedName>
    <definedName name="wefwe" localSheetId="1" hidden="1">#REF!</definedName>
    <definedName name="wefwe" localSheetId="5" hidden="1">#REF!</definedName>
    <definedName name="wefwe" hidden="1">#REF!</definedName>
    <definedName name="wrn.A." localSheetId="5" hidden="1">{#N/A,#N/A,FALSE,"Eff-SSC2"}</definedName>
    <definedName name="wrn.A." hidden="1">{#N/A,#N/A,FALSE,"Eff-SSC2"}</definedName>
    <definedName name="y" localSheetId="5" hidden="1">{#N/A,#N/A,FALSE,"Eff-SSC2"}</definedName>
    <definedName name="y" hidden="1">{#N/A,#N/A,FALSE,"Eff-SSC2"}</definedName>
    <definedName name="ying" localSheetId="5" hidden="1">{#N/A,#N/A,FALSE,"Eff-SSC2"}</definedName>
    <definedName name="ying" hidden="1">{#N/A,#N/A,FALSE,"Eff-SSC2"}</definedName>
    <definedName name="เ" localSheetId="1" hidden="1">#REF!</definedName>
    <definedName name="เ" localSheetId="5" hidden="1">#REF!</definedName>
    <definedName name="เ" hidden="1">#REF!</definedName>
    <definedName name="ด" localSheetId="1" hidden="1">#REF!</definedName>
    <definedName name="ด" localSheetId="5" hidden="1">#REF!</definedName>
    <definedName name="ด" hidden="1">#REF!</definedName>
    <definedName name="ผู้เข้าประชุมKz" localSheetId="5" hidden="1">{#N/A,#N/A,FALSE,"Eff-SSC2"}</definedName>
    <definedName name="ผู้เข้าประชุมKz" hidden="1">{#N/A,#N/A,FALSE,"Eff-SSC2"}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26" l="1"/>
  <c r="Q31" i="26"/>
  <c r="N31" i="26"/>
  <c r="L31" i="26"/>
  <c r="J31" i="26"/>
  <c r="H31" i="26"/>
  <c r="F31" i="26"/>
  <c r="D31" i="26"/>
  <c r="W31" i="25"/>
  <c r="U31" i="25"/>
  <c r="R31" i="25"/>
  <c r="P31" i="25"/>
  <c r="N31" i="25"/>
  <c r="L31" i="25"/>
  <c r="J18" i="26"/>
  <c r="H36" i="6" l="1"/>
  <c r="D36" i="6"/>
  <c r="H50" i="5" l="1"/>
  <c r="H47" i="5"/>
  <c r="H46" i="5"/>
  <c r="H20" i="5"/>
  <c r="D20" i="5" l="1"/>
  <c r="D66" i="20" l="1"/>
  <c r="H70" i="20"/>
  <c r="H48" i="20"/>
  <c r="H12" i="5" l="1"/>
  <c r="D19" i="5" l="1"/>
  <c r="M23" i="20" l="1"/>
  <c r="N23" i="20" s="1"/>
  <c r="U18" i="25" l="1"/>
  <c r="U17" i="25"/>
  <c r="J19" i="5" l="1"/>
  <c r="U27" i="25"/>
  <c r="U28" i="25"/>
  <c r="U24" i="25"/>
  <c r="U14" i="25"/>
  <c r="Q14" i="26"/>
  <c r="Q24" i="26"/>
  <c r="W14" i="25" l="1"/>
  <c r="L13" i="6" l="1"/>
  <c r="N13" i="6"/>
  <c r="P13" i="6"/>
  <c r="R13" i="6"/>
  <c r="L20" i="6"/>
  <c r="M20" i="6"/>
  <c r="N20" i="6"/>
  <c r="O20" i="6"/>
  <c r="P20" i="6"/>
  <c r="Q20" i="6"/>
  <c r="R20" i="6"/>
  <c r="L36" i="6"/>
  <c r="N36" i="6"/>
  <c r="P36" i="6"/>
  <c r="R36" i="6"/>
  <c r="N22" i="6" l="1"/>
  <c r="N25" i="6" s="1"/>
  <c r="N27" i="6" s="1"/>
  <c r="L22" i="6"/>
  <c r="L25" i="6" s="1"/>
  <c r="L27" i="6" s="1"/>
  <c r="L37" i="6" s="1"/>
  <c r="R22" i="6"/>
  <c r="R25" i="6" s="1"/>
  <c r="R27" i="6" s="1"/>
  <c r="R37" i="6" s="1"/>
  <c r="P22" i="6"/>
  <c r="P25" i="6" s="1"/>
  <c r="P27" i="6" s="1"/>
  <c r="P37" i="6" s="1"/>
  <c r="N37" i="6"/>
  <c r="Q18" i="26" l="1"/>
  <c r="S18" i="26" s="1"/>
  <c r="Q17" i="26"/>
  <c r="D63" i="5" l="1"/>
  <c r="H63" i="5"/>
  <c r="F36" i="6" l="1"/>
  <c r="J36" i="6"/>
  <c r="D70" i="5" l="1"/>
  <c r="D72" i="5" s="1"/>
  <c r="J72" i="20" l="1"/>
  <c r="J55" i="20"/>
  <c r="J49" i="20"/>
  <c r="I49" i="20"/>
  <c r="J29" i="20"/>
  <c r="I29" i="20"/>
  <c r="J17" i="20"/>
  <c r="I17" i="20"/>
  <c r="J70" i="5"/>
  <c r="J72" i="5" s="1"/>
  <c r="F70" i="5"/>
  <c r="F72" i="5" s="1"/>
  <c r="J60" i="5"/>
  <c r="F60" i="5"/>
  <c r="J53" i="5"/>
  <c r="F53" i="5"/>
  <c r="I31" i="20" l="1"/>
  <c r="J31" i="20"/>
  <c r="J57" i="20"/>
  <c r="J74" i="20" s="1"/>
  <c r="J75" i="20" l="1"/>
  <c r="F55" i="20"/>
  <c r="F49" i="20"/>
  <c r="F29" i="20"/>
  <c r="F17" i="20"/>
  <c r="F57" i="20" l="1"/>
  <c r="W24" i="25" l="1"/>
  <c r="E26" i="19" l="1"/>
  <c r="E24" i="19"/>
  <c r="C12" i="19"/>
  <c r="C21" i="19" s="1"/>
  <c r="C24" i="19" s="1"/>
  <c r="C26" i="19" s="1"/>
  <c r="E19" i="19"/>
  <c r="C19" i="19"/>
  <c r="G9" i="19"/>
  <c r="S14" i="26" l="1"/>
  <c r="D19" i="26"/>
  <c r="D21" i="26" s="1"/>
  <c r="F19" i="26"/>
  <c r="F21" i="26" s="1"/>
  <c r="H19" i="26"/>
  <c r="H21" i="26" s="1"/>
  <c r="L19" i="26"/>
  <c r="L21" i="26" s="1"/>
  <c r="N19" i="26"/>
  <c r="N21" i="26" s="1"/>
  <c r="S24" i="26"/>
  <c r="Q27" i="26"/>
  <c r="Q28" i="26"/>
  <c r="S28" i="26" s="1"/>
  <c r="D29" i="26"/>
  <c r="F29" i="26"/>
  <c r="H29" i="26"/>
  <c r="L29" i="26"/>
  <c r="N29" i="26"/>
  <c r="D50" i="26"/>
  <c r="D19" i="25"/>
  <c r="D21" i="25" s="1"/>
  <c r="F19" i="25"/>
  <c r="F21" i="25" s="1"/>
  <c r="H19" i="25"/>
  <c r="H21" i="25" s="1"/>
  <c r="J19" i="25"/>
  <c r="J21" i="25" s="1"/>
  <c r="N19" i="25"/>
  <c r="N21" i="25" s="1"/>
  <c r="P19" i="25"/>
  <c r="P21" i="25" s="1"/>
  <c r="R19" i="25"/>
  <c r="R21" i="25" s="1"/>
  <c r="W28" i="25"/>
  <c r="D29" i="25"/>
  <c r="F29" i="25"/>
  <c r="H29" i="25"/>
  <c r="J29" i="25"/>
  <c r="N29" i="25"/>
  <c r="P29" i="25"/>
  <c r="R29" i="25"/>
  <c r="U29" i="25"/>
  <c r="D31" i="25"/>
  <c r="F31" i="25"/>
  <c r="H31" i="25"/>
  <c r="J31" i="25"/>
  <c r="D38" i="25"/>
  <c r="D46" i="25" s="1"/>
  <c r="F72" i="20"/>
  <c r="G55" i="20"/>
  <c r="G49" i="20"/>
  <c r="E49" i="20"/>
  <c r="E29" i="20"/>
  <c r="E17" i="20"/>
  <c r="E40" i="6"/>
  <c r="Q29" i="26" l="1"/>
  <c r="F74" i="20"/>
  <c r="F31" i="20"/>
  <c r="E31" i="20"/>
  <c r="Q19" i="26"/>
  <c r="Q21" i="26" s="1"/>
  <c r="U19" i="25"/>
  <c r="U21" i="25" s="1"/>
  <c r="F75" i="20" l="1"/>
  <c r="E48" i="6" l="1"/>
  <c r="L9" i="19" l="1"/>
  <c r="K9" i="19"/>
  <c r="M9" i="19" s="1"/>
  <c r="G10" i="19"/>
  <c r="L10" i="19" s="1"/>
  <c r="K10" i="19"/>
  <c r="M10" i="19" s="1"/>
  <c r="G11" i="19"/>
  <c r="L11" i="19" s="1"/>
  <c r="K11" i="19"/>
  <c r="M11" i="19" s="1"/>
  <c r="L13" i="19"/>
  <c r="M13" i="19"/>
  <c r="L14" i="19"/>
  <c r="M14" i="19"/>
  <c r="G15" i="19"/>
  <c r="L15" i="19" s="1"/>
  <c r="K15" i="19"/>
  <c r="M15" i="19" s="1"/>
  <c r="G16" i="19"/>
  <c r="L16" i="19" s="1"/>
  <c r="K16" i="19"/>
  <c r="M16" i="19" s="1"/>
  <c r="G17" i="19"/>
  <c r="L17" i="19" s="1"/>
  <c r="K17" i="19"/>
  <c r="M17" i="19" s="1"/>
  <c r="G18" i="19"/>
  <c r="L18" i="19" s="1"/>
  <c r="K18" i="19"/>
  <c r="M18" i="19" s="1"/>
  <c r="L20" i="19"/>
  <c r="M20" i="19"/>
  <c r="G22" i="19"/>
  <c r="L22" i="19" s="1"/>
  <c r="K22" i="19"/>
  <c r="M22" i="19" s="1"/>
  <c r="G23" i="19"/>
  <c r="L23" i="19" s="1"/>
  <c r="K23" i="19"/>
  <c r="M23" i="19"/>
  <c r="G25" i="19"/>
  <c r="L25" i="19" s="1"/>
  <c r="K25" i="19"/>
  <c r="M25" i="19"/>
  <c r="D26" i="19"/>
  <c r="K19" i="19" l="1"/>
  <c r="M19" i="19" s="1"/>
  <c r="K12" i="19"/>
  <c r="G19" i="19"/>
  <c r="L19" i="19" s="1"/>
  <c r="G12" i="19"/>
  <c r="G21" i="19" s="1"/>
  <c r="G24" i="19" s="1"/>
  <c r="K21" i="19" l="1"/>
  <c r="M12" i="19"/>
  <c r="L12" i="19"/>
  <c r="L21" i="19" l="1"/>
  <c r="K24" i="19"/>
  <c r="M21" i="19"/>
  <c r="M24" i="19" l="1"/>
  <c r="K26" i="19"/>
  <c r="M26" i="19" s="1"/>
  <c r="L24" i="19"/>
  <c r="G26" i="19"/>
  <c r="L26" i="19" s="1"/>
  <c r="E27" i="6" l="1"/>
  <c r="E41" i="6" s="1"/>
  <c r="J20" i="6" l="1"/>
  <c r="J13" i="6"/>
  <c r="F20" i="6"/>
  <c r="F13" i="6"/>
  <c r="J22" i="6" l="1"/>
  <c r="J25" i="6" s="1"/>
  <c r="J27" i="6" s="1"/>
  <c r="F25" i="6"/>
  <c r="F27" i="6" s="1"/>
  <c r="F25" i="5" l="1"/>
  <c r="F37" i="6"/>
  <c r="F39" i="6" s="1"/>
  <c r="L27" i="25"/>
  <c r="L29" i="25" s="1"/>
  <c r="J27" i="26"/>
  <c r="S27" i="26" s="1"/>
  <c r="J25" i="5"/>
  <c r="J37" i="6"/>
  <c r="W27" i="25" l="1"/>
  <c r="W29" i="25" s="1"/>
  <c r="J33" i="5"/>
  <c r="F33" i="5"/>
  <c r="J39" i="6"/>
  <c r="J62" i="5" l="1"/>
  <c r="J64" i="5" s="1"/>
  <c r="F62" i="5"/>
  <c r="F64" i="5" s="1"/>
  <c r="S29" i="26"/>
  <c r="J29" i="26"/>
  <c r="W18" i="25" l="1"/>
  <c r="K23" i="20" l="1"/>
  <c r="M54" i="20" l="1"/>
  <c r="K45" i="20"/>
  <c r="K42" i="20" l="1"/>
  <c r="K14" i="20" l="1"/>
  <c r="H13" i="6"/>
  <c r="M14" i="20"/>
  <c r="H29" i="20" l="1"/>
  <c r="H17" i="20"/>
  <c r="H20" i="6"/>
  <c r="H22" i="6" l="1"/>
  <c r="H25" i="6" s="1"/>
  <c r="H27" i="6" s="1"/>
  <c r="H10" i="5" s="1"/>
  <c r="K43" i="20"/>
  <c r="H31" i="20"/>
  <c r="S27" i="6" l="1"/>
  <c r="J17" i="26"/>
  <c r="J19" i="26" s="1"/>
  <c r="J21" i="26" s="1"/>
  <c r="P28" i="6"/>
  <c r="H37" i="6"/>
  <c r="H39" i="6" s="1"/>
  <c r="S17" i="26"/>
  <c r="S19" i="26" s="1"/>
  <c r="S21" i="26" s="1"/>
  <c r="H55" i="20" l="1"/>
  <c r="K53" i="20" l="1"/>
  <c r="H70" i="5" l="1"/>
  <c r="H72" i="5" s="1"/>
  <c r="L14" i="20" l="1"/>
  <c r="L27" i="5" l="1"/>
  <c r="L45" i="20" l="1"/>
  <c r="K16" i="20" l="1"/>
  <c r="L16" i="20" s="1"/>
  <c r="K47" i="20" l="1"/>
  <c r="K12" i="20" l="1"/>
  <c r="K54" i="20" l="1"/>
  <c r="L54" i="20" s="1"/>
  <c r="D55" i="20"/>
  <c r="D29" i="20" l="1"/>
  <c r="D17" i="20"/>
  <c r="D31" i="20" l="1"/>
  <c r="D49" i="20"/>
  <c r="D57" i="20" s="1"/>
  <c r="D13" i="6" l="1"/>
  <c r="N54" i="20" l="1"/>
  <c r="L23" i="20" l="1"/>
  <c r="L42" i="20" l="1"/>
  <c r="M27" i="5" l="1"/>
  <c r="N14" i="20" l="1"/>
  <c r="D60" i="5" l="1"/>
  <c r="H60" i="5" l="1"/>
  <c r="M12" i="20" l="1"/>
  <c r="M28" i="5" l="1"/>
  <c r="H25" i="5"/>
  <c r="H33" i="5" l="1"/>
  <c r="L28" i="5" l="1"/>
  <c r="H49" i="20" l="1"/>
  <c r="H57" i="20" s="1"/>
  <c r="K70" i="5" l="1"/>
  <c r="H53" i="5"/>
  <c r="H62" i="5" s="1"/>
  <c r="H64" i="5" s="1"/>
  <c r="K64" i="5" l="1"/>
  <c r="H72" i="20" l="1"/>
  <c r="H74" i="20" l="1"/>
  <c r="H75" i="20" s="1"/>
  <c r="L70" i="5" l="1"/>
  <c r="D53" i="5"/>
  <c r="D26" i="6" l="1"/>
  <c r="D12" i="5" s="1"/>
  <c r="L47" i="20" l="1"/>
  <c r="D20" i="6" l="1"/>
  <c r="D22" i="6" s="1"/>
  <c r="D25" i="6" s="1"/>
  <c r="D27" i="6" s="1"/>
  <c r="D10" i="5" l="1"/>
  <c r="D25" i="5" s="1"/>
  <c r="L28" i="6"/>
  <c r="D37" i="6"/>
  <c r="D39" i="6" s="1"/>
  <c r="L17" i="25"/>
  <c r="L19" i="25" l="1"/>
  <c r="W17" i="25"/>
  <c r="W19" i="25" s="1"/>
  <c r="W21" i="25" s="1"/>
  <c r="D33" i="5"/>
  <c r="D62" i="5" s="1"/>
  <c r="D64" i="5" s="1"/>
  <c r="L21" i="25" l="1"/>
  <c r="D70" i="20" s="1"/>
  <c r="D72" i="20" s="1"/>
  <c r="D74" i="20" s="1"/>
  <c r="D75" i="20" s="1"/>
  <c r="L64" i="5"/>
</calcChain>
</file>

<file path=xl/sharedStrings.xml><?xml version="1.0" encoding="utf-8"?>
<sst xmlns="http://schemas.openxmlformats.org/spreadsheetml/2006/main" count="339" uniqueCount="192">
  <si>
    <t>บริษัท เอเซีย เมทัล จำกัด (มหาชน) และบริษัทย่อย</t>
  </si>
  <si>
    <t>งบฐานะการเงิน</t>
  </si>
  <si>
    <t>งบการเงินรวม</t>
  </si>
  <si>
    <t>งบการเงินเฉพาะกิจการ</t>
  </si>
  <si>
    <t>31 มีนาคม</t>
  </si>
  <si>
    <t>31 ธันวาคม</t>
  </si>
  <si>
    <t>สินทรัพย์</t>
  </si>
  <si>
    <t>หมายเหตุ</t>
  </si>
  <si>
    <t>(ไม่ได้ตรวจสอบ)</t>
  </si>
  <si>
    <t>(พันบาท)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</si>
  <si>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</si>
  <si>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</si>
  <si>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ลูกหนี้การค้าและลูกหนี้อื่น</t>
  </si>
  <si>
    <t>2, 3</t>
  </si>
  <si>
    <t>เงินให้กู้ยืมระยะสั้นแก่กิจการที่เกี่ยวข้องกัน</t>
  </si>
  <si>
    <t>สินค้าคงเหลือ</t>
  </si>
  <si>
    <t>เงินจ่ายล่วงหน้าค่าสินค้า</t>
  </si>
  <si>
    <t>สินทรัพย์ทางการเงินหมุนเวียนอื่น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</si>
  <si>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</si>
  <si>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</si>
  <si>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</si>
  <si>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เงินฝากสถาบันการเงินที่มีข้อจำกัดในการเบิกใช้</t>
  </si>
  <si>
    <t>สินทรัพย์ทางการเงินไม่หมุนเวียนอื่น</t>
  </si>
  <si>
    <t>เงินลงทุนในบริษัทย่อย</t>
  </si>
  <si>
    <t>เงินลงทุนในบริษัทร่วม</t>
  </si>
  <si>
    <t>อสังหาริมทรัพย์เพื่อการลงทุน</t>
  </si>
  <si>
    <t xml:space="preserve">ที่ดิน อาคารและอุปกรณ์ </t>
  </si>
  <si>
    <t>สินทรัพย์สิทธิการใช้</t>
  </si>
  <si>
    <t>สินทรัพย์ไม่มีตัวตน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</si>
  <si>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</si>
  <si>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</si>
  <si>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</si>
  <si>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หนี้สินและส่วนของผู้ถือหุ้น</t>
  </si>
  <si>
    <t>หนี้สินหมุนเวียน</t>
  </si>
  <si>
    <t>เงินกู้ยืมระยะสั้นจากสถาบันการเงิน</t>
  </si>
  <si>
    <t>เจ้าหนี้การค้าและเจ้าหนี้อื่น</t>
  </si>
  <si>
    <t>ภาษีเงินได้นิติบุคคลค้างจ่าย</t>
  </si>
  <si>
    <t>หนี้สินทางการเงินหมุนเวียนอื่น</t>
  </si>
  <si>
    <t>รวมหนี้สินหมุนเวียน</t>
  </si>
  <si>
    <t>หนี้สินไม่หมุนเวียน</t>
  </si>
  <si>
    <t>หนี้สินตามสัญญาเช่า</t>
  </si>
  <si>
    <t>หนี้สินภาษีเงินได้รอการตัดบัญชี</t>
  </si>
  <si>
    <t>ประมาณการหนี้สินสำหรับผลประโยชน์พนักงาน</t>
  </si>
  <si>
    <t>รวมหนี้สินไม่หมุนเวียน</t>
  </si>
  <si>
    <t>รวมหนี้สิน</t>
  </si>
  <si>
    <t>ส่วนของผู้ถือหุ้น</t>
  </si>
  <si>
    <t>ทุนเรือนหุ้น</t>
  </si>
  <si>
    <t>ทุนจดทะเบียน</t>
  </si>
  <si>
    <r>
      <t>(หุ้นสามัญจำนวน 549,973,800 หุ้น มูลค่า 1 บาทต่อหุ้น)</t>
    </r>
    <r>
      <rPr>
        <b/>
        <i/>
        <sz val="15"/>
        <rFont val="Angsana New"/>
        <family val="1"/>
      </rPr>
      <t xml:space="preserve"> </t>
    </r>
  </si>
  <si>
    <t>ทุนที่ออกและชำระแล้ว</t>
  </si>
  <si>
    <t>(หุ้นสามัญจำนวน 480,096,277 หุ้น มูลค่า 1 บาทต่อหุ้น)</t>
  </si>
  <si>
    <t>ส่วนเกินมูลค่าหุ้นสามัญ</t>
  </si>
  <si>
    <t>ส่วนเกินทุนจากการเปลี่ยนแปลงส่วนได้เสียในบริษัทย่อย</t>
  </si>
  <si>
    <t>กำไรสะสม</t>
  </si>
  <si>
    <t>จัดสรรแล้ว</t>
  </si>
  <si>
    <t>ทุนสำรองตามกฎหมาย</t>
  </si>
  <si>
    <t>ยังไม่ได้จัดสรร</t>
  </si>
  <si>
    <t>องค์ประกอบอื่นของส่วนของผู้ถือหุ้น</t>
  </si>
  <si>
    <t>รวมส่วนของผู้ถือหุ้น</t>
  </si>
  <si>
    <t>รวมหนี้สินและส่วนของผู้ถือหุ้น</t>
  </si>
  <si>
    <t>งบกำไรขาดทุนเบ็ดเสร็จ (ไม่ได้ตรวจสอบ)</t>
  </si>
  <si>
    <t>สำหรับงวดสามเดือนสิ้นสุด</t>
  </si>
  <si>
    <t>สำหรับงวดหกเดือนสิ้นสุด</t>
  </si>
  <si>
    <t>วันที่ 31 มีนาคม</t>
  </si>
  <si>
    <t>วันที่ 30 มิถุนายน</t>
  </si>
  <si>
    <t>รายได้</t>
  </si>
  <si>
    <t>รายได้จากการขายสินค้าและการให้บริการ</t>
  </si>
  <si>
    <t>กำไรจากอัตราแลกเปลี่ยนสุทธิ</t>
  </si>
  <si>
    <t>รายได้อื่น</t>
  </si>
  <si>
    <t>รวมรายได้</t>
  </si>
  <si>
    <t>ค่าใช้จ่าย</t>
  </si>
  <si>
    <t>ต้นทุนขายสินค้าและการให้บริการ</t>
  </si>
  <si>
    <t>ต้นทุนในการจัดจำหน่าย</t>
  </si>
  <si>
    <t>ค่าใช้จ่ายในการบริหาร</t>
  </si>
  <si>
    <t>ขาดทุนจากอัตราแลกเปลี่ยนสุทธิ</t>
  </si>
  <si>
    <t>รวมค่าใช้จ่าย</t>
  </si>
  <si>
    <t>กำไรจากกิจกรรมดำเนินงาน</t>
  </si>
  <si>
    <t>ต้นทุนทางการเงิน</t>
  </si>
  <si>
    <t>ส่วนแบ่งขาดทุนของบริษัทร่วมที่ใช้วิธีส่วนได้เสีย</t>
  </si>
  <si>
    <t>กำไรก่อนค่าใช้จ่ายภาษีเงินได้</t>
  </si>
  <si>
    <t>ค่าใช้จ่ายภาษีเงินได้</t>
  </si>
  <si>
    <t>กำไรสำหรับงวด</t>
  </si>
  <si>
    <t>กำไรขาดทุนเบ็ดเสร็จอื่น</t>
  </si>
  <si>
    <t>กำไรหรือขาดทุนในภายหลัง</t>
  </si>
  <si>
    <t>ผลประโยชน์พนักงานที่กำหนดไว้</t>
  </si>
  <si>
    <t>กำไรขาดทุนเบ็ดเสร็จรวมสำหรับงวด</t>
  </si>
  <si>
    <r>
      <t xml:space="preserve">กำไรต่อหุ้นขั้นพื้นฐาน </t>
    </r>
    <r>
      <rPr>
        <b/>
        <i/>
        <sz val="15"/>
        <rFont val="Angsana New"/>
        <family val="1"/>
      </rPr>
      <t>(บาท)</t>
    </r>
  </si>
  <si>
    <t>งบการเปลี่ยนแปลงส่วนของผู้ถือหุ้น (ไม่ได้ตรวจสอบ)</t>
  </si>
  <si>
    <t>สำรอง</t>
  </si>
  <si>
    <t>ส่วนเกินทุน</t>
  </si>
  <si>
    <t>การเปลี่ยนแปลง</t>
  </si>
  <si>
    <t>จากการ</t>
  </si>
  <si>
    <t>ในมูลค่ายุติธรรม</t>
  </si>
  <si>
    <t>รวม</t>
  </si>
  <si>
    <t>ทุนที่ออก</t>
  </si>
  <si>
    <t>ส่วนเกิน</t>
  </si>
  <si>
    <t>เปลี่ยนแปลง</t>
  </si>
  <si>
    <t>ทุนสำรอง</t>
  </si>
  <si>
    <t>รวมธุรกิจ</t>
  </si>
  <si>
    <t>ของสินทรัพย์</t>
  </si>
  <si>
    <t>องค์ประกอบ</t>
  </si>
  <si>
    <t>และ</t>
  </si>
  <si>
    <t>มูลค่า</t>
  </si>
  <si>
    <t>ส่วนได้เสีย</t>
  </si>
  <si>
    <t>ตาม</t>
  </si>
  <si>
    <t>ยังไม่ได้</t>
  </si>
  <si>
    <t>ภายใต้การ</t>
  </si>
  <si>
    <t>ทางการเงิน</t>
  </si>
  <si>
    <t>อื่นของส่วน</t>
  </si>
  <si>
    <t xml:space="preserve"> รวมส่วนของ</t>
  </si>
  <si>
    <t>ชำระแล้ว</t>
  </si>
  <si>
    <t>หุ้นสามัญ</t>
  </si>
  <si>
    <t>ในบริษัทย่อย</t>
  </si>
  <si>
    <t>กฎหมาย</t>
  </si>
  <si>
    <t>จัดสรร</t>
  </si>
  <si>
    <t>ตีราคาที่ดิน</t>
  </si>
  <si>
    <t>ควบคุมเดียวกัน</t>
  </si>
  <si>
    <t>ไม่หมุนเวียนอื่น</t>
  </si>
  <si>
    <t>ของผู้ถือหุ้น</t>
  </si>
  <si>
    <t>ผู้ถือหุ้น</t>
  </si>
  <si>
    <t>สำหรับงวดสามเดือนสิ้นสุดวันที่ 31 มีนาคม 2568</t>
  </si>
  <si>
    <t>ยอดคงเหลือ ณ วันที่ 1 มกราคม 2568</t>
  </si>
  <si>
    <t>กำไรขาดทุนเบ็ดเสร็จสำหรับงวด</t>
  </si>
  <si>
    <t xml:space="preserve">     กำไร</t>
  </si>
  <si>
    <t xml:space="preserve">     กำไรขาดทุนเบ็ดเสร็จอื่น</t>
  </si>
  <si>
    <t>รวมกำไรขาดทุนเบ็ดเสร็จสำหรับงวด</t>
  </si>
  <si>
    <t>ยอดคงเหลือ ณ วันที่ 31 มีนาคม 2568</t>
  </si>
  <si>
    <t>สำหรับงวดสามเดือนสิ้นสุดวันที่ 31 มีนาคม 2567</t>
  </si>
  <si>
    <t>ยอดคงเหลือ ณ วันที่ 1 มกราคม 2567</t>
  </si>
  <si>
    <t>ยอดคงเหลือ ณ วันที่ 31 มีนาคม 2567</t>
  </si>
  <si>
    <t>รวมส่วนของ</t>
  </si>
  <si>
    <t xml:space="preserve"> </t>
  </si>
  <si>
    <t>งบกระแสเงินสด (ไม่ได้ตรวจสอบ)</t>
  </si>
  <si>
    <t>กระแสเงินสดจากกิจกรรมดำเนินงาน</t>
  </si>
  <si>
    <t>k</t>
  </si>
  <si>
    <t>ปรับรายการที่กระทบกำไรเป็นเงินสดรับ</t>
  </si>
  <si>
    <t>ค่าเสื่อมราคาและค่าตัดจำหน่าย</t>
  </si>
  <si>
    <t>(กลับรายการ) ผลขาดทุนด้านเครดิตที่คาดว่าจะเกิดขึ้น</t>
  </si>
  <si>
    <t>ของลูกหนี้การค้าและลูกหนี้อื่น</t>
  </si>
  <si>
    <t>กำไรจากการปรับมูลค่ายุติธรรมของสินทรัพย์ทางการเงิน</t>
  </si>
  <si>
    <t>และสินทรัพย์สิทธิการใช้</t>
  </si>
  <si>
    <t>ดอกเบี้ยรับ</t>
  </si>
  <si>
    <t>การเปลี่ยนแปลงในสินทรัพย์และหนี้สินดำเนินงาน</t>
  </si>
  <si>
    <r>
      <t xml:space="preserve">งบกระแสเงินสด (ไม่ได้ตรวจสอบ) </t>
    </r>
    <r>
      <rPr>
        <b/>
        <i/>
        <sz val="16"/>
        <rFont val="Angsana New"/>
        <family val="1"/>
      </rPr>
      <t>(ต่อ)</t>
    </r>
  </si>
  <si>
    <t>กระแสเงินสดจากกิจกรรมลงทุน</t>
  </si>
  <si>
    <t>เงินสดรับจากการขายที่ดิน อาคารและอุปกรณ์</t>
  </si>
  <si>
    <t>เงินสดจ่ายเพื่อซื้อที่ดิน อาคารและอุปกรณ์</t>
  </si>
  <si>
    <t>เงินสดจ่ายเพื่อซื้อสินทรัพย์ไม่มีตัวตน</t>
  </si>
  <si>
    <t>เงินสดจ่ายเพื่อซื้อสินทรัพย์ทางการเงินหมุนเวียนอื่น</t>
  </si>
  <si>
    <t>กระแสเงินสดสุทธิใช้ไปในกิจกรรมลงทุน</t>
  </si>
  <si>
    <t>กระแสเงินสดจากกิจกรรมจัดหาเงิน</t>
  </si>
  <si>
    <t>เงินสดจ่ายชำระหนี้สินตามสัญญาเช่า</t>
  </si>
  <si>
    <t>เงินสดและรายการเทียบเท่าเงินสด ณ 1 มกราคม</t>
  </si>
  <si>
    <t>เงินสดและรายการเทียบเท่าเงินสด ณ 31 มีนาคม</t>
  </si>
  <si>
    <t>ข้อมูลงบกระแสเงินสดเปิดเผยเพิ่มเติม</t>
  </si>
  <si>
    <t>รายละเอียดที่ดิน อาคารและอุปกรณ์ที่ซื้อมาในระหว่างงวดมีดังนี้</t>
  </si>
  <si>
    <t>ที่ดิน อาคารและอุปกรณ์ที่เพิ่มขึ้นในระหว่างงวด</t>
  </si>
  <si>
    <r>
      <rPr>
        <i/>
        <sz val="15"/>
        <rFont val="Angsana New"/>
        <family val="1"/>
      </rPr>
      <t>หัก</t>
    </r>
    <r>
      <rPr>
        <sz val="15"/>
        <rFont val="Angsana New"/>
        <family val="1"/>
      </rPr>
      <t xml:space="preserve"> การเปลี่ยนแปลงในเจ้าหนี้ค่าซื้อที่ดิน อาคารและอุปกรณ์</t>
    </r>
  </si>
  <si>
    <t>ที่ดิน อาคารและอุปกรณ์ที่จ่ายเงินสด</t>
  </si>
  <si>
    <t>Sep'23</t>
  </si>
  <si>
    <t>Jun'23</t>
  </si>
  <si>
    <t>Movement</t>
  </si>
  <si>
    <t>Check</t>
  </si>
  <si>
    <t>กำไร (ขาดทุน) จากกิจกรรมดำเนินงาน</t>
  </si>
  <si>
    <t>ส่วนแบ่งกำไรของบริษัทร่วมที่ใช้วิธีส่วนได้เสีย</t>
  </si>
  <si>
    <t>กำไร (ขาดทุน) ก่อนค่าใช้จ่ายภาษีเงินได้</t>
  </si>
  <si>
    <t>ค่าใช้จ่าย (รายได้) ภาษีเงินได้</t>
  </si>
  <si>
    <t>กำไร (ขาดทุน) สำหรับงวด</t>
  </si>
  <si>
    <t>ดอกเบี้ยจ่าย</t>
  </si>
  <si>
    <t>2, 4</t>
  </si>
  <si>
    <t>ขาดทุนจากอัตราแลกเปลี่ยนที่ยังไม่เกิดขึ้น</t>
  </si>
  <si>
    <t>รับดอกเบี้ย</t>
  </si>
  <si>
    <t>ขาดทุนจากการวัดมูลค่าใหม่ของ</t>
  </si>
  <si>
    <t>เงินฝากสถาบันการเงินที่มีข้อจำกัดในการเบิกใช้เพิ่มขึ้น</t>
  </si>
  <si>
    <t>เงินสดจ่ายเพื่อซื้อสินทรัพย์สิทธิการใช้</t>
  </si>
  <si>
    <t>เงินให้กู้ยืมระยะสั้นแก่กิจการที่เกี่ยวข้องกันลดลง</t>
  </si>
  <si>
    <t>เงินกู้ยืมระยะสั้นจากบุคคลหรือกิจการที่เกี่ยวข้องกัน</t>
  </si>
  <si>
    <t>รายการที่จะไม่ถูกจัดประเภทใหม่ใว้ใน</t>
  </si>
  <si>
    <t>กำไรจากการขายและตัดจำหน่ายที่ดิน อาคารและอุปกรณ์</t>
  </si>
  <si>
    <t>กลับรายการขาดทุนจากการปรับลดมูลค่าสินค้า</t>
  </si>
  <si>
    <t xml:space="preserve">กระแสเงินสดสุทธิได้มาจาก (ใช้ไปใน) กิจกรรมดำเนินงาน </t>
  </si>
  <si>
    <t>เงินกู้ยืมระยะสั้นจากบุคคลหรือกิจการที่เกี่ยวข้องกันเพิ่มขึ้น</t>
  </si>
  <si>
    <t>เงินกู้ยืมระยะสั้นจากสถาบันการเงินเพิ่มขึ้น (ลดลง)</t>
  </si>
  <si>
    <t>ภาษีเงินได้ของรายการที่จะไม่ถูกจัดประเภทใหม่</t>
  </si>
  <si>
    <t>ไว้ในกำไรหรือขาดทุนในภายหลัง</t>
  </si>
  <si>
    <t>กำไรขาดทุนเบ็ดเสร็จอื่นสำหรับงวด - สุทธิภาษี</t>
  </si>
  <si>
    <t>กระแสเงินสดสุทธิได้มาจาก (ใช้ไปใน) กิจกรรมจัดหาเงิน</t>
  </si>
  <si>
    <t>2, 5</t>
  </si>
  <si>
    <t xml:space="preserve">   ภายในหนึ่งปี</t>
  </si>
  <si>
    <t>ส่วนของหนี้สินตามสัญญาเช่าที่ถึงกำหนดชำระ</t>
  </si>
  <si>
    <t>เงินสดและรายการเทียบเท่าเงินสดเพิ่มขึ้น (ลดลง) สุทธิ</t>
  </si>
  <si>
    <t>เงินสดจ่ายสำหรับเงินลงทุนในบริษัทร่วม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</si>
</sst>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฿&quot;#,##0.00;\-&quot;฿&quot;#,##0.00"/>
    <numFmt numFmtId="165" formatCode="&quot;฿&quot;#,##0.00;[Red]\-&quot;฿&quot;#,##0.00"/>
    <numFmt numFmtId="166" formatCode="_-* #,##0_-;\-* #,##0_-;_-* &quot;-&quot;_-;_-@_-"/>
    <numFmt numFmtId="167" formatCode="_-&quot;฿&quot;* #,##0.00_-;\-&quot;฿&quot;* #,##0.00_-;_-&quot;฿&quot;* &quot;-&quot;??_-;_-@_-"/>
    <numFmt numFmtId="168" formatCode="_-* #,##0.00_-;\-* #,##0.00_-;_-* &quot;-&quot;??_-;_-@_-"/>
    <numFmt numFmtId="169" formatCode="\t&quot;฿&quot;#,##0_);\(\t&quot;฿&quot;#,##0\)"/>
    <numFmt numFmtId="170" formatCode="\t&quot;฿&quot;#,##0.00_);\(\t&quot;฿&quot;#,##0.00\)"/>
    <numFmt numFmtId="171" formatCode="#,##0.00;\(#,##0.00\)"/>
    <numFmt numFmtId="172" formatCode="#,##0;\(#,##0\)"/>
    <numFmt numFmtId="173" formatCode="_(* #,##0_);_(* \(#,##0\);_(* &quot;-&quot;??_);_(@_)"/>
    <numFmt numFmtId="174" formatCode="_-* #,##0_-;\-* #,##0_-;_-* &quot;-&quot;??_-;_-@_-"/>
    <numFmt numFmtId="175" formatCode="#,##0;[Red]\(#,##0\);\-"/>
    <numFmt numFmtId="176" formatCode="_(* #,##0.00_);_(* \(#,##0.00\);_(* &quot;-&quot;_);_(@_)"/>
    <numFmt numFmtId="177" formatCode="_(* #,##0.0000_);_(* \(#,##0.0000\);_(* &quot;-&quot;??_);_(@_)"/>
    <numFmt numFmtId="178" formatCode="#,##0.00;[Red]\(#,##0.00\)"/>
    <numFmt numFmtId="179" formatCode="\t&quot;£&quot;#,##0_);\(\t&quot;£&quot;#,##0\)"/>
    <numFmt numFmtId="180" formatCode="d/mm/yy\ "/>
    <numFmt numFmtId="181" formatCode="\t&quot;£&quot;#,##0.00_);[Red]\(\t&quot;£&quot;#,##0.00\)"/>
    <numFmt numFmtId="182" formatCode="#,##0;[Red]\(#,##0\)"/>
    <numFmt numFmtId="183" formatCode="&quot;£&quot;#,##0;\-&quot;£&quot;#,##0"/>
    <numFmt numFmtId="184" formatCode="#,##0.0000;\(#,##0.00000000\)"/>
    <numFmt numFmtId="185" formatCode="\$#,##0.00;\(\$#,##0.00\)"/>
    <numFmt numFmtId="186" formatCode="mm/dd/yy"/>
    <numFmt numFmtId="187" formatCode="\$#,##0;\(\$#,##0\)"/>
    <numFmt numFmtId="188" formatCode="_-[$€-2]* #,##0.00_-;\-[$€-2]* #,##0.00_-;_-[$€-2]* &quot;-&quot;??_-"/>
    <numFmt numFmtId="189" formatCode="0_);[Red]\(0\)"/>
    <numFmt numFmtId="190" formatCode="0.00_)"/>
    <numFmt numFmtId="191" formatCode="[$-C09]dd\-mmm\-yy;@"/>
    <numFmt numFmtId="192" formatCode="[$-409]d\-mmm\-yy;@"/>
    <numFmt numFmtId="193" formatCode="#,##0.0_);[Red]\(#,##0.0\)"/>
    <numFmt numFmtId="194" formatCode="&quot;£&quot;#,##0.00;[Red]\-&quot;£&quot;#,##0.00"/>
    <numFmt numFmtId="195" formatCode="\t&quot;£&quot;#,##0_);[Red]\(\t&quot;£&quot;#,##0\)"/>
    <numFmt numFmtId="196" formatCode="&quot;True&quot;;&quot;True&quot;;&quot;False&quot;"/>
    <numFmt numFmtId="197" formatCode="_(* #,##0.0000_);_(* \(#,##0.0000\);_(* &quot;-&quot;????_);_(@_)"/>
    <numFmt numFmtId="198" formatCode="#,###.00\ ;[Red]\(#,###.00\)"/>
    <numFmt numFmtId="199" formatCode="#,##0.00\ &quot;FB&quot;;[Red]\-#,##0.00\ &quot;FB&quot;"/>
    <numFmt numFmtId="200" formatCode="#,##0.0000;\(#,##0.0000\)"/>
    <numFmt numFmtId="201" formatCode="General_)"/>
    <numFmt numFmtId="202" formatCode="#,##0.00_);[Black]\(#,##0.00\)"/>
    <numFmt numFmtId="203" formatCode="0.0%"/>
    <numFmt numFmtId="204" formatCode="_(* #,##0.00000_);_(* \(#,##0.00000\);_(* &quot;-&quot;??_);_(@_)"/>
  </numFmts>
  <fonts count="101"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name val="Angsana New"/>
      <family val="1"/>
    </font>
    <font>
      <sz val="14"/>
      <name val="Angsana New"/>
      <family val="1"/>
    </font>
    <font>
      <sz val="14"/>
      <name val="AngsanaUPC"/>
      <family val="1"/>
    </font>
    <font>
      <sz val="14"/>
      <name val="AngsanaUPC"/>
      <family val="1"/>
      <charset val="222"/>
    </font>
    <font>
      <u/>
      <sz val="14"/>
      <name val="Angsana New"/>
      <family val="1"/>
    </font>
    <font>
      <sz val="12"/>
      <name val="Times New Roman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Tahoma"/>
      <family val="2"/>
      <charset val="222"/>
    </font>
    <font>
      <sz val="10"/>
      <name val="MS Sans Serif"/>
      <family val="2"/>
      <charset val="222"/>
    </font>
    <font>
      <b/>
      <sz val="11"/>
      <color indexed="52"/>
      <name val="Tahoma"/>
      <family val="2"/>
      <charset val="222"/>
    </font>
    <font>
      <b/>
      <sz val="10"/>
      <name val="Helv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</font>
    <font>
      <sz val="10"/>
      <name val="Arial"/>
      <family val="2"/>
      <charset val="222"/>
    </font>
    <font>
      <sz val="10"/>
      <name val="Times New Roman"/>
      <family val="1"/>
    </font>
    <font>
      <sz val="12"/>
      <name val="Tms Rmn"/>
    </font>
    <font>
      <b/>
      <sz val="11"/>
      <color indexed="8"/>
      <name val="Calibri"/>
      <family val="2"/>
    </font>
    <font>
      <sz val="14"/>
      <name val="CordiaUPC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8"/>
      <name val="Arial"/>
      <family val="2"/>
    </font>
    <font>
      <b/>
      <sz val="12"/>
      <name val="Helv"/>
      <charset val="22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b/>
      <sz val="11"/>
      <name val="Helv"/>
      <charset val="222"/>
    </font>
    <font>
      <sz val="11"/>
      <color indexed="60"/>
      <name val="Tahoma"/>
      <family val="2"/>
      <charset val="222"/>
    </font>
    <font>
      <sz val="7"/>
      <name val="Small Fonts"/>
      <family val="2"/>
    </font>
    <font>
      <b/>
      <i/>
      <sz val="16"/>
      <name val="Helv"/>
    </font>
    <font>
      <sz val="10"/>
      <name val="Helv"/>
      <charset val="222"/>
    </font>
    <font>
      <sz val="10"/>
      <name val="Courier"/>
      <family val="3"/>
    </font>
    <font>
      <b/>
      <sz val="11"/>
      <color indexed="63"/>
      <name val="Tahoma"/>
      <family val="2"/>
      <charset val="222"/>
    </font>
    <font>
      <b/>
      <sz val="18"/>
      <color indexed="56"/>
      <name val="Cambria"/>
      <family val="2"/>
    </font>
    <font>
      <sz val="10"/>
      <name val="MS Sans Serif"/>
      <family val="2"/>
    </font>
    <font>
      <sz val="12"/>
      <color indexed="8"/>
      <name val="KodchiangUPC"/>
      <family val="1"/>
      <charset val="222"/>
    </font>
    <font>
      <b/>
      <sz val="11"/>
      <name val="Times New Roman"/>
      <family val="1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0"/>
      <name val="Helv"/>
    </font>
    <font>
      <sz val="11"/>
      <color indexed="10"/>
      <name val="Tahoma"/>
      <family val="2"/>
      <charset val="222"/>
    </font>
    <font>
      <sz val="12"/>
      <name val="Helv"/>
    </font>
    <font>
      <sz val="11"/>
      <color indexed="8"/>
      <name val="Tahoma"/>
      <family val="2"/>
    </font>
    <font>
      <sz val="14"/>
      <color indexed="8"/>
      <name val="Angsana New"/>
      <family val="2"/>
      <charset val="222"/>
    </font>
    <font>
      <sz val="10"/>
      <name val="Tahoma"/>
      <family val="2"/>
    </font>
    <font>
      <u/>
      <sz val="14"/>
      <color indexed="12"/>
      <name val="AngsanaUPC"/>
      <family val="1"/>
      <charset val="222"/>
    </font>
    <font>
      <u/>
      <sz val="11.9"/>
      <color indexed="36"/>
      <name val="CordiaUPC"/>
      <family val="2"/>
      <charset val="222"/>
    </font>
    <font>
      <sz val="12"/>
      <name val="นูลมรผ"/>
    </font>
    <font>
      <sz val="11"/>
      <name val="ตธฟ๒"/>
      <charset val="129"/>
    </font>
    <font>
      <sz val="14"/>
      <name val="CordiaUPC"/>
      <family val="2"/>
    </font>
    <font>
      <b/>
      <sz val="15"/>
      <name val="Angsana New"/>
      <family val="1"/>
    </font>
    <font>
      <sz val="15"/>
      <name val="Angsana New"/>
      <family val="1"/>
    </font>
    <font>
      <sz val="11"/>
      <color indexed="9"/>
      <name val="Tahoma"/>
      <family val="2"/>
    </font>
    <font>
      <sz val="11"/>
      <color indexed="20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b/>
      <sz val="18"/>
      <color indexed="56"/>
      <name val="Tahom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u/>
      <sz val="14"/>
      <color indexed="12"/>
      <name val="AngsanaUPC"/>
      <family val="1"/>
    </font>
    <font>
      <u/>
      <sz val="11.9"/>
      <color indexed="36"/>
      <name val="CordiaUPC"/>
      <family val="2"/>
    </font>
    <font>
      <sz val="11"/>
      <name val="ＭＳ Ｐゴシック"/>
      <family val="3"/>
      <charset val="128"/>
    </font>
    <font>
      <sz val="12"/>
      <name val="Arial"/>
      <family val="2"/>
    </font>
    <font>
      <b/>
      <sz val="18"/>
      <name val="Arial"/>
      <family val="2"/>
    </font>
    <font>
      <b/>
      <sz val="16"/>
      <name val="Angsana New"/>
      <family val="1"/>
    </font>
    <font>
      <i/>
      <sz val="15"/>
      <name val="Angsana New"/>
      <family val="1"/>
    </font>
    <font>
      <b/>
      <i/>
      <sz val="15"/>
      <name val="Angsana New"/>
      <family val="1"/>
    </font>
    <font>
      <u/>
      <sz val="15"/>
      <name val="Angsana New"/>
      <family val="1"/>
    </font>
    <font>
      <sz val="15"/>
      <color indexed="8"/>
      <name val="Angsana New"/>
      <family val="1"/>
    </font>
    <font>
      <sz val="15"/>
      <color indexed="8"/>
      <name val="AngsanaUPC"/>
      <family val="1"/>
      <charset val="222"/>
    </font>
    <font>
      <b/>
      <sz val="15"/>
      <color indexed="10"/>
      <name val="Angsana New"/>
      <family val="1"/>
    </font>
    <font>
      <b/>
      <i/>
      <sz val="16"/>
      <name val="Angsana New"/>
      <family val="1"/>
    </font>
    <font>
      <sz val="11"/>
      <color theme="1"/>
      <name val="Tahoma"/>
      <family val="2"/>
      <charset val="222"/>
    </font>
    <font>
      <sz val="11"/>
      <color theme="1"/>
      <name val="Tahoma"/>
      <family val="2"/>
    </font>
    <font>
      <b/>
      <sz val="14"/>
      <color theme="0" tint="-4.9989318521683403E-2"/>
      <name val="Angsana New"/>
      <family val="1"/>
    </font>
    <font>
      <sz val="13"/>
      <name val="Angsana New"/>
      <family val="1"/>
    </font>
    <font>
      <sz val="11"/>
      <name val="Calibri"/>
      <family val="2"/>
      <scheme val="minor"/>
    </font>
    <font>
      <sz val="15"/>
      <color rgb="FFFF0000"/>
      <name val="Angsana New"/>
      <family val="1"/>
    </font>
    <font>
      <sz val="15"/>
      <color rgb="FF7030A0"/>
      <name val="Angsana New"/>
      <family val="1"/>
    </font>
    <font>
      <sz val="11"/>
      <color rgb="FF7030A0"/>
      <name val="Calibri"/>
      <family val="2"/>
      <scheme val="minor"/>
    </font>
    <font>
      <sz val="15"/>
      <color theme="0" tint="-0.34998626667073579"/>
      <name val="Angsana New"/>
      <family val="1"/>
    </font>
    <font>
      <b/>
      <sz val="15"/>
      <color theme="0" tint="-0.34998626667073579"/>
      <name val="Angsana New"/>
      <family val="1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 diagonalUp="1" diagonalDown="1">
      <left/>
      <right style="dashed">
        <color indexed="54"/>
      </right>
      <top style="hair">
        <color indexed="62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16">
    <xf numFmtId="0" fontId="0" fillId="0" borderId="0"/>
    <xf numFmtId="2" fontId="6" fillId="0" borderId="0" applyNumberFormat="0"/>
    <xf numFmtId="2" fontId="5" fillId="0" borderId="0" applyNumberFormat="0"/>
    <xf numFmtId="0" fontId="2" fillId="0" borderId="0"/>
    <xf numFmtId="0" fontId="2" fillId="0" borderId="0"/>
    <xf numFmtId="0" fontId="8" fillId="0" borderId="0"/>
    <xf numFmtId="0" fontId="8" fillId="0" borderId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52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2" borderId="0" applyNumberFormat="0" applyBorder="0" applyAlignment="0" applyProtection="0"/>
    <xf numFmtId="0" fontId="1" fillId="2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52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3" borderId="0" applyNumberFormat="0" applyBorder="0" applyAlignment="0" applyProtection="0"/>
    <xf numFmtId="0" fontId="1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52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52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52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52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52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52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52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52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62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6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62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62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62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62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9" fontId="6" fillId="0" borderId="0"/>
    <xf numFmtId="9" fontId="6" fillId="0" borderId="0"/>
    <xf numFmtId="9" fontId="6" fillId="0" borderId="0"/>
    <xf numFmtId="9" fontId="6" fillId="0" borderId="0"/>
    <xf numFmtId="9" fontId="5" fillId="0" borderId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62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62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62" fillId="23" borderId="0" applyNumberFormat="0" applyBorder="0" applyAlignment="0" applyProtection="0"/>
    <xf numFmtId="0" fontId="10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62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28" borderId="0" applyNumberFormat="0" applyBorder="0" applyAlignment="0" applyProtection="0"/>
    <xf numFmtId="0" fontId="11" fillId="18" borderId="0" applyNumberFormat="0" applyBorder="0" applyAlignment="0" applyProtection="0"/>
    <xf numFmtId="0" fontId="12" fillId="2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62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2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62" fillId="30" borderId="0" applyNumberFormat="0" applyBorder="0" applyAlignment="0" applyProtection="0"/>
    <xf numFmtId="0" fontId="10" fillId="30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6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Font="0"/>
    <xf numFmtId="0" fontId="15" fillId="34" borderId="1" applyNumberFormat="0" applyAlignment="0" applyProtection="0"/>
    <xf numFmtId="0" fontId="15" fillId="34" borderId="1" applyNumberFormat="0" applyAlignment="0" applyProtection="0"/>
    <xf numFmtId="0" fontId="64" fillId="34" borderId="1" applyNumberFormat="0" applyAlignment="0" applyProtection="0"/>
    <xf numFmtId="0" fontId="15" fillId="34" borderId="1" applyNumberFormat="0" applyAlignment="0" applyProtection="0"/>
    <xf numFmtId="0" fontId="16" fillId="0" borderId="0"/>
    <xf numFmtId="0" fontId="17" fillId="35" borderId="2" applyNumberFormat="0" applyAlignment="0" applyProtection="0"/>
    <xf numFmtId="0" fontId="17" fillId="35" borderId="2" applyNumberFormat="0" applyAlignment="0" applyProtection="0"/>
    <xf numFmtId="0" fontId="65" fillId="35" borderId="2" applyNumberFormat="0" applyAlignment="0" applyProtection="0"/>
    <xf numFmtId="0" fontId="17" fillId="35" borderId="2" applyNumberFormat="0" applyAlignment="0" applyProtection="0"/>
    <xf numFmtId="43" fontId="2" fillId="0" borderId="0" applyFont="0" applyFill="0" applyBorder="0" applyAlignment="0" applyProtection="0"/>
    <xf numFmtId="41" fontId="6" fillId="0" borderId="0" applyNumberFormat="0" applyBorder="0"/>
    <xf numFmtId="41" fontId="5" fillId="0" borderId="0" applyNumberFormat="0" applyBorder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6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4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4" fillId="0" borderId="0" applyFont="0" applyFill="0" applyBorder="0" applyAlignment="0" applyProtection="0"/>
    <xf numFmtId="42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0" fillId="0" borderId="0"/>
    <xf numFmtId="0" fontId="5" fillId="0" borderId="0"/>
    <xf numFmtId="0" fontId="20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5" fontId="20" fillId="0" borderId="0"/>
    <xf numFmtId="0" fontId="5" fillId="0" borderId="0"/>
    <xf numFmtId="204" fontId="6" fillId="0" borderId="0"/>
    <xf numFmtId="204" fontId="5" fillId="0" borderId="0"/>
    <xf numFmtId="186" fontId="18" fillId="0" borderId="0" applyFont="0" applyFill="0" applyBorder="0" applyAlignment="0" applyProtection="0"/>
    <xf numFmtId="0" fontId="81" fillId="0" borderId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87" fontId="20" fillId="0" borderId="0"/>
    <xf numFmtId="203" fontId="5" fillId="0" borderId="0"/>
    <xf numFmtId="170" fontId="14" fillId="0" borderId="0"/>
    <xf numFmtId="0" fontId="21" fillId="0" borderId="0" applyNumberFormat="0" applyFill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188" fontId="23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5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9" fontId="18" fillId="0" borderId="0" applyFont="0" applyFill="0" applyBorder="0" applyAlignment="0" applyProtection="0"/>
    <xf numFmtId="2" fontId="81" fillId="0" borderId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67" fillId="4" borderId="0" applyNumberFormat="0" applyBorder="0" applyAlignment="0" applyProtection="0"/>
    <xf numFmtId="0" fontId="25" fillId="4" borderId="0" applyNumberFormat="0" applyBorder="0" applyAlignment="0" applyProtection="0"/>
    <xf numFmtId="38" fontId="26" fillId="39" borderId="0" applyNumberFormat="0" applyBorder="0" applyAlignment="0" applyProtection="0"/>
    <xf numFmtId="38" fontId="26" fillId="39" borderId="0" applyNumberFormat="0" applyBorder="0" applyAlignment="0" applyProtection="0"/>
    <xf numFmtId="0" fontId="27" fillId="0" borderId="0">
      <alignment horizontal="left"/>
    </xf>
    <xf numFmtId="0" fontId="28" fillId="40" borderId="3"/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0" fontId="30" fillId="41" borderId="6">
      <alignment vertical="center" wrapText="1"/>
    </xf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68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69" fillId="0" borderId="8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70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2" fillId="0" borderId="0" applyProtection="0"/>
    <xf numFmtId="0" fontId="29" fillId="0" borderId="0" applyProtection="0"/>
    <xf numFmtId="0" fontId="29" fillId="0" borderId="0" applyProtection="0"/>
    <xf numFmtId="10" fontId="26" fillId="42" borderId="10" applyNumberFormat="0" applyBorder="0" applyAlignment="0" applyProtection="0"/>
    <xf numFmtId="10" fontId="26" fillId="42" borderId="10" applyNumberFormat="0" applyBorder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71" fillId="7" borderId="1" applyNumberFormat="0" applyAlignment="0" applyProtection="0"/>
    <xf numFmtId="0" fontId="34" fillId="7" borderId="1" applyNumberFormat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72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73" fillId="43" borderId="0" applyNumberFormat="0" applyBorder="0" applyAlignment="0" applyProtection="0"/>
    <xf numFmtId="0" fontId="37" fillId="43" borderId="0" applyNumberFormat="0" applyBorder="0" applyAlignment="0" applyProtection="0"/>
    <xf numFmtId="37" fontId="38" fillId="0" borderId="0"/>
    <xf numFmtId="190" fontId="39" fillId="0" borderId="0"/>
    <xf numFmtId="190" fontId="39" fillId="0" borderId="0"/>
    <xf numFmtId="0" fontId="39" fillId="0" borderId="0"/>
    <xf numFmtId="191" fontId="40" fillId="0" borderId="0"/>
    <xf numFmtId="0" fontId="18" fillId="0" borderId="0"/>
    <xf numFmtId="0" fontId="2" fillId="0" borderId="0"/>
    <xf numFmtId="0" fontId="18" fillId="0" borderId="0"/>
    <xf numFmtId="0" fontId="1" fillId="0" borderId="0"/>
    <xf numFmtId="0" fontId="2" fillId="0" borderId="0"/>
    <xf numFmtId="0" fontId="2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192" fontId="40" fillId="0" borderId="0"/>
    <xf numFmtId="192" fontId="40" fillId="0" borderId="0"/>
    <xf numFmtId="192" fontId="4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8" fillId="0" borderId="0"/>
    <xf numFmtId="0" fontId="19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92" fontId="40" fillId="0" borderId="0"/>
    <xf numFmtId="0" fontId="91" fillId="0" borderId="0"/>
    <xf numFmtId="0" fontId="2" fillId="0" borderId="0"/>
    <xf numFmtId="0" fontId="18" fillId="0" borderId="0"/>
    <xf numFmtId="0" fontId="18" fillId="0" borderId="0"/>
    <xf numFmtId="0" fontId="61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4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41" fillId="0" borderId="0"/>
    <xf numFmtId="0" fontId="18" fillId="0" borderId="0"/>
    <xf numFmtId="0" fontId="4" fillId="0" borderId="0"/>
    <xf numFmtId="0" fontId="4" fillId="0" borderId="0"/>
    <xf numFmtId="0" fontId="52" fillId="0" borderId="0"/>
    <xf numFmtId="0" fontId="4" fillId="0" borderId="0"/>
    <xf numFmtId="0" fontId="41" fillId="0" borderId="0"/>
    <xf numFmtId="0" fontId="92" fillId="0" borderId="0"/>
    <xf numFmtId="0" fontId="11" fillId="0" borderId="0"/>
    <xf numFmtId="0" fontId="2" fillId="0" borderId="0"/>
    <xf numFmtId="0" fontId="59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2" fillId="44" borderId="13" applyNumberFormat="0" applyFont="0" applyAlignment="0" applyProtection="0"/>
    <xf numFmtId="0" fontId="2" fillId="44" borderId="13" applyNumberFormat="0" applyFont="0" applyAlignment="0" applyProtection="0"/>
    <xf numFmtId="0" fontId="2" fillId="44" borderId="13" applyNumberFormat="0" applyFont="0" applyAlignment="0" applyProtection="0"/>
    <xf numFmtId="0" fontId="42" fillId="34" borderId="14" applyNumberFormat="0" applyAlignment="0" applyProtection="0"/>
    <xf numFmtId="0" fontId="42" fillId="34" borderId="14" applyNumberFormat="0" applyAlignment="0" applyProtection="0"/>
    <xf numFmtId="0" fontId="74" fillId="34" borderId="14" applyNumberFormat="0" applyAlignment="0" applyProtection="0"/>
    <xf numFmtId="0" fontId="42" fillId="34" borderId="14" applyNumberFormat="0" applyAlignment="0" applyProtection="0"/>
    <xf numFmtId="9" fontId="2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>
      <alignment vertical="justify"/>
    </xf>
    <xf numFmtId="1" fontId="18" fillId="0" borderId="15" applyNumberFormat="0" applyFill="0" applyAlignment="0" applyProtection="0">
      <alignment horizontal="center" vertical="center"/>
    </xf>
    <xf numFmtId="1" fontId="18" fillId="0" borderId="15" applyNumberFormat="0" applyFill="0" applyAlignment="0" applyProtection="0">
      <alignment horizontal="center" vertical="center"/>
    </xf>
    <xf numFmtId="1" fontId="18" fillId="0" borderId="15" applyNumberFormat="0" applyFill="0" applyAlignment="0" applyProtection="0">
      <alignment horizontal="center" vertical="center"/>
    </xf>
    <xf numFmtId="1" fontId="18" fillId="0" borderId="15" applyNumberFormat="0" applyFill="0" applyAlignment="0" applyProtection="0">
      <alignment horizontal="center" vertical="center"/>
    </xf>
    <xf numFmtId="193" fontId="18" fillId="0" borderId="0"/>
    <xf numFmtId="193" fontId="18" fillId="0" borderId="0"/>
    <xf numFmtId="193" fontId="18" fillId="0" borderId="0"/>
    <xf numFmtId="193" fontId="18" fillId="0" borderId="0"/>
    <xf numFmtId="0" fontId="43" fillId="0" borderId="0" applyNumberFormat="0" applyFill="0" applyBorder="0" applyAlignment="0" applyProtection="0"/>
    <xf numFmtId="0" fontId="20" fillId="0" borderId="16" applyAlignment="0">
      <alignment horizontal="centerContinuous"/>
    </xf>
    <xf numFmtId="0" fontId="20" fillId="0" borderId="16" applyAlignment="0">
      <alignment horizontal="centerContinuous"/>
    </xf>
    <xf numFmtId="0" fontId="44" fillId="0" borderId="0"/>
    <xf numFmtId="178" fontId="6" fillId="0" borderId="0" applyFill="0" applyBorder="0" applyAlignment="0" applyProtection="0">
      <alignment vertical="center"/>
    </xf>
    <xf numFmtId="182" fontId="18" fillId="0" borderId="17" applyFill="0">
      <alignment horizontal="fill" vertical="top" wrapText="1" indent="8" readingOrder="3"/>
      <protection locked="0" hidden="1"/>
    </xf>
    <xf numFmtId="182" fontId="18" fillId="0" borderId="17" applyFill="0">
      <alignment horizontal="fill" vertical="top" wrapText="1" indent="8" readingOrder="3"/>
      <protection locked="0" hidden="1"/>
    </xf>
    <xf numFmtId="182" fontId="18" fillId="0" borderId="17" applyFill="0">
      <alignment horizontal="fill" vertical="top" wrapText="1" indent="8" readingOrder="3"/>
      <protection locked="0" hidden="1"/>
    </xf>
    <xf numFmtId="0" fontId="45" fillId="0" borderId="0" applyNumberFormat="0" applyBorder="0" applyAlignment="0"/>
    <xf numFmtId="0" fontId="45" fillId="0" borderId="0" applyNumberFormat="0" applyBorder="0" applyAlignment="0"/>
    <xf numFmtId="0" fontId="36" fillId="0" borderId="0"/>
    <xf numFmtId="3" fontId="18" fillId="0" borderId="10" applyNumberFormat="0" applyFont="0" applyFill="0" applyAlignment="0" applyProtection="0">
      <alignment vertical="center"/>
    </xf>
    <xf numFmtId="3" fontId="18" fillId="0" borderId="10" applyNumberFormat="0" applyFont="0" applyFill="0" applyAlignment="0" applyProtection="0">
      <alignment vertical="center"/>
    </xf>
    <xf numFmtId="3" fontId="18" fillId="0" borderId="10" applyNumberFormat="0" applyFont="0" applyFill="0" applyAlignment="0" applyProtection="0">
      <alignment vertical="center"/>
    </xf>
    <xf numFmtId="3" fontId="18" fillId="0" borderId="10" applyNumberFormat="0" applyFont="0" applyFill="0" applyAlignment="0" applyProtection="0">
      <alignment vertical="center"/>
    </xf>
    <xf numFmtId="49" fontId="18" fillId="0" borderId="0" applyFont="0" applyFill="0" applyBorder="0" applyAlignment="0" applyProtection="0"/>
    <xf numFmtId="40" fontId="4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81" fillId="0" borderId="19" applyProtection="0"/>
    <xf numFmtId="0" fontId="48" fillId="0" borderId="18" applyNumberFormat="0" applyFill="0" applyAlignment="0" applyProtection="0"/>
    <xf numFmtId="0" fontId="76" fillId="0" borderId="18" applyNumberFormat="0" applyFill="0" applyAlignment="0" applyProtection="0"/>
    <xf numFmtId="0" fontId="48" fillId="0" borderId="18" applyNumberFormat="0" applyFill="0" applyAlignment="0" applyProtection="0"/>
    <xf numFmtId="166" fontId="18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8" fillId="0" borderId="0">
      <alignment horizontal="centerContinuous"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0"/>
    <xf numFmtId="9" fontId="2" fillId="0" borderId="0" applyFont="0" applyFill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78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2" fillId="0" borderId="0" applyFont="0" applyFill="0" applyBorder="0" applyAlignment="0" applyProtection="0"/>
    <xf numFmtId="5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5" fontId="2" fillId="0" borderId="0" applyFont="0" applyFill="0" applyBorder="0" applyAlignment="0" applyProtection="0"/>
    <xf numFmtId="182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18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9" fontId="52" fillId="0" borderId="0" applyFont="0" applyFill="0" applyBorder="0" applyAlignment="0" applyProtection="0"/>
    <xf numFmtId="168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41" fontId="54" fillId="0" borderId="0" applyFont="0" applyFill="0" applyBorder="0" applyAlignment="0" applyProtection="0"/>
    <xf numFmtId="18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18" fillId="0" borderId="0" applyFont="0" applyFill="0" applyBorder="0" applyAlignment="0" applyProtection="0"/>
    <xf numFmtId="16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1" fontId="18" fillId="0" borderId="0" applyFill="0" applyBorder="0" applyAlignment="0" applyProtection="0"/>
    <xf numFmtId="174" fontId="18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42" fillId="34" borderId="14" applyNumberFormat="0" applyAlignment="0" applyProtection="0"/>
    <xf numFmtId="0" fontId="15" fillId="34" borderId="1" applyNumberFormat="0" applyAlignment="0" applyProtection="0"/>
    <xf numFmtId="0" fontId="4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9" fontId="5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3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18" applyNumberFormat="0" applyFill="0" applyAlignment="0" applyProtection="0"/>
    <xf numFmtId="199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8" fillId="0" borderId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2" fillId="44" borderId="13" applyNumberFormat="0" applyFont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8" fillId="0" borderId="0"/>
    <xf numFmtId="0" fontId="80" fillId="0" borderId="0">
      <alignment vertical="center"/>
    </xf>
    <xf numFmtId="0" fontId="1" fillId="0" borderId="0"/>
  </cellStyleXfs>
  <cellXfs count="373">
    <xf numFmtId="0" fontId="0" fillId="0" borderId="0" xfId="0"/>
    <xf numFmtId="171" fontId="4" fillId="0" borderId="0" xfId="0" applyNumberFormat="1" applyFont="1"/>
    <xf numFmtId="173" fontId="4" fillId="0" borderId="0" xfId="227" applyNumberFormat="1" applyFont="1" applyFill="1"/>
    <xf numFmtId="0" fontId="60" fillId="0" borderId="0" xfId="0" applyFont="1" applyAlignment="1">
      <alignment vertical="center"/>
    </xf>
    <xf numFmtId="171" fontId="4" fillId="0" borderId="0" xfId="0" applyNumberFormat="1" applyFont="1" applyAlignment="1">
      <alignment vertical="center"/>
    </xf>
    <xf numFmtId="171" fontId="3" fillId="0" borderId="0" xfId="0" applyNumberFormat="1" applyFont="1" applyAlignment="1">
      <alignment vertical="center"/>
    </xf>
    <xf numFmtId="41" fontId="4" fillId="0" borderId="0" xfId="188" applyNumberFormat="1" applyFont="1" applyFill="1" applyAlignment="1" applyProtection="1">
      <alignment vertical="center"/>
    </xf>
    <xf numFmtId="171" fontId="93" fillId="0" borderId="0" xfId="0" applyNumberFormat="1" applyFont="1" applyAlignment="1">
      <alignment vertical="center"/>
    </xf>
    <xf numFmtId="171" fontId="61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83" fillId="0" borderId="0" xfId="0" applyFont="1" applyAlignment="1">
      <alignment vertical="center"/>
    </xf>
    <xf numFmtId="171" fontId="60" fillId="0" borderId="0" xfId="0" applyNumberFormat="1" applyFont="1" applyAlignment="1">
      <alignment horizontal="left" vertical="center"/>
    </xf>
    <xf numFmtId="171" fontId="61" fillId="0" borderId="0" xfId="0" applyNumberFormat="1" applyFont="1" applyAlignment="1">
      <alignment horizontal="left" vertical="center"/>
    </xf>
    <xf numFmtId="41" fontId="61" fillId="0" borderId="0" xfId="188" applyNumberFormat="1" applyFont="1" applyFill="1" applyAlignment="1">
      <alignment vertical="center"/>
    </xf>
    <xf numFmtId="41" fontId="61" fillId="0" borderId="0" xfId="0" applyNumberFormat="1" applyFont="1" applyAlignment="1">
      <alignment vertical="center"/>
    </xf>
    <xf numFmtId="173" fontId="61" fillId="0" borderId="0" xfId="188" applyNumberFormat="1" applyFont="1" applyFill="1" applyAlignment="1">
      <alignment vertical="center"/>
    </xf>
    <xf numFmtId="41" fontId="61" fillId="0" borderId="0" xfId="188" applyNumberFormat="1" applyFont="1" applyFill="1" applyBorder="1" applyAlignment="1">
      <alignment vertical="center"/>
    </xf>
    <xf numFmtId="41" fontId="61" fillId="0" borderId="0" xfId="188" applyNumberFormat="1" applyFont="1" applyFill="1" applyAlignment="1">
      <alignment horizontal="center" vertical="center"/>
    </xf>
    <xf numFmtId="41" fontId="61" fillId="0" borderId="21" xfId="188" applyNumberFormat="1" applyFont="1" applyFill="1" applyBorder="1" applyAlignment="1">
      <alignment vertical="center"/>
    </xf>
    <xf numFmtId="171" fontId="60" fillId="0" borderId="0" xfId="0" applyNumberFormat="1" applyFont="1" applyAlignment="1">
      <alignment vertical="center"/>
    </xf>
    <xf numFmtId="172" fontId="61" fillId="0" borderId="0" xfId="188" applyNumberFormat="1" applyFont="1" applyFill="1" applyBorder="1" applyAlignment="1">
      <alignment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43" fontId="61" fillId="0" borderId="0" xfId="188" applyFont="1" applyFill="1" applyAlignment="1">
      <alignment vertical="center"/>
    </xf>
    <xf numFmtId="0" fontId="60" fillId="0" borderId="0" xfId="0" applyFont="1" applyAlignment="1">
      <alignment horizontal="left"/>
    </xf>
    <xf numFmtId="171" fontId="61" fillId="0" borderId="0" xfId="0" applyNumberFormat="1" applyFont="1"/>
    <xf numFmtId="172" fontId="61" fillId="0" borderId="0" xfId="0" applyNumberFormat="1" applyFont="1"/>
    <xf numFmtId="0" fontId="61" fillId="0" borderId="0" xfId="455" applyFont="1" applyAlignment="1">
      <alignment vertical="top"/>
    </xf>
    <xf numFmtId="172" fontId="60" fillId="0" borderId="0" xfId="0" applyNumberFormat="1" applyFont="1"/>
    <xf numFmtId="173" fontId="61" fillId="0" borderId="0" xfId="227" applyNumberFormat="1" applyFont="1" applyFill="1" applyBorder="1" applyAlignment="1">
      <alignment horizontal="left"/>
    </xf>
    <xf numFmtId="172" fontId="60" fillId="0" borderId="0" xfId="0" applyNumberFormat="1" applyFont="1" applyAlignment="1">
      <alignment horizontal="left"/>
    </xf>
    <xf numFmtId="173" fontId="61" fillId="0" borderId="0" xfId="227" applyNumberFormat="1" applyFont="1" applyFill="1" applyBorder="1"/>
    <xf numFmtId="173" fontId="61" fillId="0" borderId="0" xfId="227" applyNumberFormat="1" applyFont="1" applyFill="1"/>
    <xf numFmtId="172" fontId="61" fillId="0" borderId="0" xfId="0" applyNumberFormat="1" applyFont="1" applyAlignment="1">
      <alignment horizontal="left"/>
    </xf>
    <xf numFmtId="171" fontId="60" fillId="0" borderId="0" xfId="0" applyNumberFormat="1" applyFont="1"/>
    <xf numFmtId="175" fontId="88" fillId="0" borderId="0" xfId="0" applyNumberFormat="1" applyFont="1"/>
    <xf numFmtId="171" fontId="60" fillId="0" borderId="0" xfId="0" applyNumberFormat="1" applyFont="1" applyAlignment="1">
      <alignment horizontal="center"/>
    </xf>
    <xf numFmtId="0" fontId="61" fillId="0" borderId="0" xfId="0" applyFont="1" applyAlignment="1">
      <alignment horizontal="left"/>
    </xf>
    <xf numFmtId="49" fontId="60" fillId="0" borderId="0" xfId="0" applyNumberFormat="1" applyFont="1" applyAlignment="1">
      <alignment vertical="top"/>
    </xf>
    <xf numFmtId="41" fontId="61" fillId="0" borderId="0" xfId="272" applyNumberFormat="1" applyFont="1" applyFill="1" applyBorder="1" applyAlignment="1">
      <alignment horizontal="right" vertical="top"/>
    </xf>
    <xf numFmtId="172" fontId="84" fillId="0" borderId="0" xfId="0" applyNumberFormat="1" applyFont="1" applyAlignment="1">
      <alignment horizontal="left"/>
    </xf>
    <xf numFmtId="172" fontId="84" fillId="0" borderId="0" xfId="0" applyNumberFormat="1" applyFont="1"/>
    <xf numFmtId="0" fontId="85" fillId="0" borderId="0" xfId="0" applyFont="1"/>
    <xf numFmtId="41" fontId="60" fillId="0" borderId="0" xfId="188" applyNumberFormat="1" applyFont="1" applyFill="1" applyBorder="1" applyAlignment="1">
      <alignment vertical="center"/>
    </xf>
    <xf numFmtId="41" fontId="61" fillId="0" borderId="0" xfId="188" applyNumberFormat="1" applyFont="1" applyFill="1" applyAlignment="1">
      <alignment horizontal="right" vertical="center"/>
    </xf>
    <xf numFmtId="41" fontId="60" fillId="0" borderId="5" xfId="188" applyNumberFormat="1" applyFont="1" applyFill="1" applyBorder="1" applyAlignment="1">
      <alignment vertical="center"/>
    </xf>
    <xf numFmtId="41" fontId="60" fillId="0" borderId="22" xfId="188" applyNumberFormat="1" applyFont="1" applyFill="1" applyBorder="1" applyAlignment="1">
      <alignment vertical="center"/>
    </xf>
    <xf numFmtId="41" fontId="60" fillId="0" borderId="5" xfId="188" applyNumberFormat="1" applyFont="1" applyFill="1" applyBorder="1" applyAlignment="1" applyProtection="1">
      <alignment vertical="center"/>
    </xf>
    <xf numFmtId="41" fontId="60" fillId="0" borderId="0" xfId="188" applyNumberFormat="1" applyFont="1" applyFill="1" applyBorder="1" applyAlignment="1" applyProtection="1">
      <alignment vertical="center"/>
    </xf>
    <xf numFmtId="41" fontId="60" fillId="0" borderId="21" xfId="188" applyNumberFormat="1" applyFont="1" applyFill="1" applyBorder="1" applyAlignment="1">
      <alignment vertical="center"/>
    </xf>
    <xf numFmtId="0" fontId="83" fillId="0" borderId="0" xfId="0" applyFont="1" applyAlignment="1">
      <alignment horizontal="left" vertical="center"/>
    </xf>
    <xf numFmtId="171" fontId="60" fillId="0" borderId="0" xfId="0" applyNumberFormat="1" applyFont="1" applyAlignment="1">
      <alignment horizontal="center" vertical="center"/>
    </xf>
    <xf numFmtId="41" fontId="61" fillId="0" borderId="0" xfId="188" applyNumberFormat="1" applyFont="1" applyFill="1" applyBorder="1" applyAlignment="1">
      <alignment horizontal="center" vertical="center"/>
    </xf>
    <xf numFmtId="171" fontId="6" fillId="0" borderId="0" xfId="0" applyNumberFormat="1" applyFont="1" applyAlignment="1">
      <alignment vertical="center"/>
    </xf>
    <xf numFmtId="43" fontId="60" fillId="0" borderId="0" xfId="227" applyFont="1" applyFill="1" applyAlignment="1"/>
    <xf numFmtId="43" fontId="60" fillId="0" borderId="0" xfId="188" applyFont="1" applyFill="1" applyAlignment="1"/>
    <xf numFmtId="172" fontId="84" fillId="0" borderId="0" xfId="0" applyNumberFormat="1" applyFont="1" applyAlignment="1">
      <alignment horizontal="left" vertical="center"/>
    </xf>
    <xf numFmtId="0" fontId="84" fillId="0" borderId="0" xfId="0" applyFont="1" applyAlignment="1">
      <alignment horizontal="center" vertical="center"/>
    </xf>
    <xf numFmtId="171" fontId="84" fillId="0" borderId="0" xfId="0" applyNumberFormat="1" applyFont="1" applyAlignment="1">
      <alignment horizontal="center"/>
    </xf>
    <xf numFmtId="172" fontId="84" fillId="0" borderId="0" xfId="0" applyNumberFormat="1" applyFont="1" applyAlignment="1">
      <alignment horizontal="center"/>
    </xf>
    <xf numFmtId="49" fontId="85" fillId="0" borderId="0" xfId="0" applyNumberFormat="1" applyFont="1" applyAlignment="1">
      <alignment vertical="top"/>
    </xf>
    <xf numFmtId="171" fontId="84" fillId="0" borderId="0" xfId="0" applyNumberFormat="1" applyFont="1"/>
    <xf numFmtId="172" fontId="85" fillId="0" borderId="0" xfId="0" applyNumberFormat="1" applyFont="1" applyAlignment="1">
      <alignment horizontal="left"/>
    </xf>
    <xf numFmtId="43" fontId="61" fillId="0" borderId="0" xfId="188" applyFont="1" applyAlignment="1">
      <alignment vertical="center"/>
    </xf>
    <xf numFmtId="203" fontId="61" fillId="0" borderId="0" xfId="469" applyNumberFormat="1" applyFont="1" applyAlignment="1">
      <alignment vertical="center"/>
    </xf>
    <xf numFmtId="43" fontId="60" fillId="0" borderId="0" xfId="227" applyFont="1" applyFill="1" applyAlignment="1">
      <alignment vertical="top"/>
    </xf>
    <xf numFmtId="43" fontId="61" fillId="0" borderId="0" xfId="227" applyFont="1" applyFill="1" applyAlignment="1">
      <alignment vertical="top"/>
    </xf>
    <xf numFmtId="43" fontId="61" fillId="0" borderId="0" xfId="188" applyFont="1" applyFill="1" applyAlignment="1">
      <alignment vertical="top"/>
    </xf>
    <xf numFmtId="43" fontId="60" fillId="0" borderId="0" xfId="188" applyFont="1" applyFill="1" applyAlignment="1">
      <alignment vertical="top"/>
    </xf>
    <xf numFmtId="43" fontId="60" fillId="0" borderId="22" xfId="188" applyFont="1" applyFill="1" applyBorder="1" applyAlignment="1">
      <alignment vertical="center"/>
    </xf>
    <xf numFmtId="171" fontId="93" fillId="0" borderId="0" xfId="0" applyNumberFormat="1" applyFont="1" applyAlignment="1">
      <alignment horizontal="left" vertical="center"/>
    </xf>
    <xf numFmtId="0" fontId="61" fillId="0" borderId="0" xfId="0" applyFont="1" applyAlignment="1">
      <alignment horizontal="left" vertical="center" indent="2"/>
    </xf>
    <xf numFmtId="0" fontId="4" fillId="0" borderId="0" xfId="0" applyFont="1" applyAlignment="1">
      <alignment horizontal="left"/>
    </xf>
    <xf numFmtId="41" fontId="60" fillId="0" borderId="5" xfId="188" applyNumberFormat="1" applyFont="1" applyFill="1" applyBorder="1" applyAlignment="1">
      <alignment horizontal="right" vertical="center"/>
    </xf>
    <xf numFmtId="41" fontId="60" fillId="0" borderId="0" xfId="188" applyNumberFormat="1" applyFont="1" applyFill="1" applyBorder="1" applyAlignment="1">
      <alignment horizontal="right" vertical="center"/>
    </xf>
    <xf numFmtId="41" fontId="61" fillId="0" borderId="0" xfId="188" applyNumberFormat="1" applyFont="1" applyFill="1" applyBorder="1" applyAlignment="1" applyProtection="1">
      <alignment vertical="center"/>
    </xf>
    <xf numFmtId="41" fontId="4" fillId="0" borderId="0" xfId="188" applyNumberFormat="1" applyFont="1" applyFill="1" applyBorder="1" applyAlignment="1">
      <alignment vertical="center"/>
    </xf>
    <xf numFmtId="41" fontId="4" fillId="0" borderId="0" xfId="188" applyNumberFormat="1" applyFont="1" applyFill="1" applyAlignment="1">
      <alignment vertical="center"/>
    </xf>
    <xf numFmtId="41" fontId="61" fillId="0" borderId="0" xfId="188" applyNumberFormat="1" applyFont="1" applyFill="1" applyBorder="1" applyAlignment="1">
      <alignment horizontal="right" vertical="center"/>
    </xf>
    <xf numFmtId="41" fontId="60" fillId="0" borderId="0" xfId="227" applyNumberFormat="1" applyFont="1" applyFill="1" applyBorder="1" applyAlignment="1">
      <alignment horizontal="center"/>
    </xf>
    <xf numFmtId="41" fontId="61" fillId="0" borderId="0" xfId="227" applyNumberFormat="1" applyFont="1" applyFill="1" applyAlignment="1">
      <alignment horizontal="center"/>
    </xf>
    <xf numFmtId="41" fontId="61" fillId="0" borderId="0" xfId="227" applyNumberFormat="1" applyFont="1" applyFill="1" applyBorder="1" applyAlignment="1">
      <alignment horizontal="center"/>
    </xf>
    <xf numFmtId="43" fontId="61" fillId="0" borderId="0" xfId="227" applyFont="1" applyFill="1" applyAlignment="1"/>
    <xf numFmtId="41" fontId="61" fillId="0" borderId="0" xfId="227" applyNumberFormat="1" applyFont="1" applyFill="1" applyBorder="1" applyAlignment="1">
      <alignment horizontal="right"/>
    </xf>
    <xf numFmtId="41" fontId="61" fillId="0" borderId="0" xfId="227" applyNumberFormat="1" applyFont="1" applyFill="1" applyAlignment="1">
      <alignment horizontal="right"/>
    </xf>
    <xf numFmtId="41" fontId="61" fillId="0" borderId="0" xfId="188" applyNumberFormat="1" applyFont="1" applyFill="1" applyAlignment="1">
      <alignment horizontal="right"/>
    </xf>
    <xf numFmtId="43" fontId="61" fillId="0" borderId="0" xfId="188" applyFont="1" applyFill="1" applyAlignment="1"/>
    <xf numFmtId="41" fontId="60" fillId="0" borderId="23" xfId="188" applyNumberFormat="1" applyFont="1" applyFill="1" applyBorder="1" applyAlignment="1">
      <alignment horizontal="right"/>
    </xf>
    <xf numFmtId="41" fontId="60" fillId="0" borderId="5" xfId="188" applyNumberFormat="1" applyFont="1" applyFill="1" applyBorder="1" applyAlignment="1">
      <alignment horizontal="right"/>
    </xf>
    <xf numFmtId="43" fontId="94" fillId="0" borderId="0" xfId="188" applyFont="1" applyFill="1" applyBorder="1" applyAlignment="1">
      <alignment horizontal="center" vertical="center"/>
    </xf>
    <xf numFmtId="43" fontId="94" fillId="0" borderId="0" xfId="188" quotePrefix="1" applyFont="1" applyFill="1" applyBorder="1" applyAlignment="1" applyProtection="1">
      <alignment horizontal="center" vertical="center"/>
    </xf>
    <xf numFmtId="43" fontId="4" fillId="0" borderId="0" xfId="188" applyFont="1" applyFill="1" applyAlignment="1">
      <alignment horizontal="center" vertical="center"/>
    </xf>
    <xf numFmtId="41" fontId="60" fillId="0" borderId="0" xfId="227" applyNumberFormat="1" applyFont="1" applyFill="1" applyBorder="1" applyAlignment="1">
      <alignment horizontal="center" vertical="top"/>
    </xf>
    <xf numFmtId="41" fontId="61" fillId="0" borderId="0" xfId="227" applyNumberFormat="1" applyFont="1" applyFill="1" applyAlignment="1">
      <alignment horizontal="center" vertical="top"/>
    </xf>
    <xf numFmtId="41" fontId="61" fillId="0" borderId="0" xfId="227" applyNumberFormat="1" applyFont="1" applyFill="1" applyBorder="1" applyAlignment="1">
      <alignment horizontal="center" vertical="top"/>
    </xf>
    <xf numFmtId="41" fontId="61" fillId="0" borderId="0" xfId="188" applyNumberFormat="1" applyFont="1" applyFill="1" applyAlignment="1">
      <alignment horizontal="right" vertical="top"/>
    </xf>
    <xf numFmtId="41" fontId="61" fillId="0" borderId="0" xfId="188" applyNumberFormat="1" applyFont="1" applyFill="1" applyAlignment="1">
      <alignment vertical="top"/>
    </xf>
    <xf numFmtId="41" fontId="61" fillId="0" borderId="21" xfId="188" applyNumberFormat="1" applyFont="1" applyFill="1" applyBorder="1" applyAlignment="1">
      <alignment horizontal="right" vertical="top"/>
    </xf>
    <xf numFmtId="41" fontId="60" fillId="0" borderId="23" xfId="188" applyNumberFormat="1" applyFont="1" applyFill="1" applyBorder="1" applyAlignment="1">
      <alignment horizontal="right" vertical="top"/>
    </xf>
    <xf numFmtId="41" fontId="61" fillId="0" borderId="0" xfId="0" applyNumberFormat="1" applyFont="1"/>
    <xf numFmtId="9" fontId="95" fillId="0" borderId="0" xfId="469" applyFont="1" applyFill="1" applyBorder="1" applyAlignment="1">
      <alignment vertical="center"/>
    </xf>
    <xf numFmtId="41" fontId="61" fillId="0" borderId="0" xfId="297" applyNumberFormat="1" applyFont="1" applyFill="1" applyAlignment="1" applyProtection="1">
      <alignment vertical="center"/>
    </xf>
    <xf numFmtId="41" fontId="60" fillId="0" borderId="0" xfId="188" applyNumberFormat="1" applyFont="1" applyFill="1" applyAlignment="1"/>
    <xf numFmtId="41" fontId="61" fillId="0" borderId="0" xfId="227" applyNumberFormat="1" applyFont="1" applyFill="1" applyBorder="1" applyAlignment="1">
      <alignment horizontal="center" vertical="center"/>
    </xf>
    <xf numFmtId="41" fontId="60" fillId="0" borderId="5" xfId="188" applyNumberFormat="1" applyFont="1" applyFill="1" applyBorder="1" applyAlignment="1"/>
    <xf numFmtId="41" fontId="61" fillId="0" borderId="0" xfId="227" applyNumberFormat="1" applyFont="1" applyFill="1" applyBorder="1"/>
    <xf numFmtId="41" fontId="61" fillId="0" borderId="0" xfId="188" applyNumberFormat="1" applyFont="1" applyFill="1" applyBorder="1"/>
    <xf numFmtId="41" fontId="61" fillId="0" borderId="0" xfId="227" applyNumberFormat="1" applyFont="1" applyFill="1"/>
    <xf numFmtId="41" fontId="60" fillId="0" borderId="5" xfId="188" applyNumberFormat="1" applyFont="1" applyFill="1" applyBorder="1"/>
    <xf numFmtId="41" fontId="61" fillId="0" borderId="0" xfId="188" applyNumberFormat="1" applyFont="1" applyFill="1"/>
    <xf numFmtId="41" fontId="61" fillId="0" borderId="0" xfId="188" applyNumberFormat="1" applyFont="1" applyFill="1" applyBorder="1" applyAlignment="1">
      <alignment horizontal="center"/>
    </xf>
    <xf numFmtId="41" fontId="61" fillId="0" borderId="0" xfId="188" applyNumberFormat="1" applyFont="1" applyFill="1" applyBorder="1" applyAlignment="1">
      <alignment horizontal="right"/>
    </xf>
    <xf numFmtId="41" fontId="60" fillId="0" borderId="0" xfId="188" applyNumberFormat="1" applyFont="1" applyFill="1" applyBorder="1" applyAlignment="1">
      <alignment horizontal="center"/>
    </xf>
    <xf numFmtId="41" fontId="60" fillId="0" borderId="0" xfId="188" applyNumberFormat="1" applyFont="1" applyFill="1" applyBorder="1"/>
    <xf numFmtId="41" fontId="60" fillId="0" borderId="0" xfId="227" applyNumberFormat="1" applyFont="1" applyFill="1" applyBorder="1"/>
    <xf numFmtId="41" fontId="60" fillId="0" borderId="19" xfId="188" applyNumberFormat="1" applyFont="1" applyFill="1" applyBorder="1"/>
    <xf numFmtId="41" fontId="61" fillId="0" borderId="0" xfId="272" applyNumberFormat="1" applyFont="1" applyFill="1" applyBorder="1" applyAlignment="1">
      <alignment vertical="top"/>
    </xf>
    <xf numFmtId="41" fontId="89" fillId="0" borderId="0" xfId="227" applyNumberFormat="1" applyFont="1" applyFill="1"/>
    <xf numFmtId="41" fontId="60" fillId="0" borderId="19" xfId="227" applyNumberFormat="1" applyFont="1" applyFill="1" applyBorder="1"/>
    <xf numFmtId="41" fontId="60" fillId="0" borderId="0" xfId="227" applyNumberFormat="1" applyFont="1" applyFill="1"/>
    <xf numFmtId="41" fontId="87" fillId="0" borderId="0" xfId="188" applyNumberFormat="1" applyFont="1" applyFill="1"/>
    <xf numFmtId="41" fontId="61" fillId="0" borderId="23" xfId="227" applyNumberFormat="1" applyFont="1" applyFill="1" applyBorder="1" applyAlignment="1">
      <alignment horizontal="center"/>
    </xf>
    <xf numFmtId="41" fontId="61" fillId="0" borderId="0" xfId="188" applyNumberFormat="1" applyFont="1" applyFill="1" applyAlignment="1">
      <alignment horizontal="center"/>
    </xf>
    <xf numFmtId="41" fontId="87" fillId="0" borderId="0" xfId="188" applyNumberFormat="1" applyFont="1" applyFill="1" applyAlignment="1">
      <alignment horizontal="center"/>
    </xf>
    <xf numFmtId="41" fontId="60" fillId="0" borderId="5" xfId="227" applyNumberFormat="1" applyFont="1" applyFill="1" applyBorder="1"/>
    <xf numFmtId="41" fontId="60" fillId="0" borderId="0" xfId="0" applyNumberFormat="1" applyFont="1" applyAlignment="1">
      <alignment horizontal="center" vertical="center"/>
    </xf>
    <xf numFmtId="41" fontId="61" fillId="0" borderId="0" xfId="188" applyNumberFormat="1" applyFont="1" applyFill="1" applyAlignment="1" applyProtection="1">
      <alignment vertical="center"/>
    </xf>
    <xf numFmtId="41" fontId="61" fillId="0" borderId="0" xfId="297" applyNumberFormat="1" applyFont="1" applyFill="1" applyAlignment="1" applyProtection="1">
      <alignment horizontal="right" vertical="center"/>
    </xf>
    <xf numFmtId="41" fontId="61" fillId="0" borderId="0" xfId="297" applyNumberFormat="1" applyFont="1" applyFill="1" applyAlignment="1" applyProtection="1">
      <alignment horizontal="center" vertical="center"/>
    </xf>
    <xf numFmtId="41" fontId="60" fillId="0" borderId="5" xfId="188" quotePrefix="1" applyNumberFormat="1" applyFont="1" applyFill="1" applyBorder="1" applyAlignment="1">
      <alignment vertical="center"/>
    </xf>
    <xf numFmtId="41" fontId="60" fillId="0" borderId="0" xfId="188" applyNumberFormat="1" applyFont="1" applyFill="1" applyBorder="1" applyAlignment="1" applyProtection="1">
      <alignment horizontal="right" vertical="center"/>
    </xf>
    <xf numFmtId="41" fontId="60" fillId="0" borderId="5" xfId="188" quotePrefix="1" applyNumberFormat="1" applyFont="1" applyFill="1" applyBorder="1" applyAlignment="1">
      <alignment horizontal="right" vertical="center"/>
    </xf>
    <xf numFmtId="41" fontId="61" fillId="0" borderId="0" xfId="188" quotePrefix="1" applyNumberFormat="1" applyFont="1" applyFill="1" applyBorder="1" applyAlignment="1">
      <alignment vertical="center"/>
    </xf>
    <xf numFmtId="41" fontId="61" fillId="0" borderId="0" xfId="297" applyNumberFormat="1" applyFont="1" applyFill="1" applyBorder="1" applyAlignment="1" applyProtection="1">
      <alignment vertical="center"/>
    </xf>
    <xf numFmtId="41" fontId="60" fillId="0" borderId="0" xfId="188" applyNumberFormat="1" applyFont="1" applyFill="1" applyBorder="1" applyAlignment="1">
      <alignment horizontal="center" vertical="center"/>
    </xf>
    <xf numFmtId="41" fontId="61" fillId="0" borderId="21" xfId="297" applyNumberFormat="1" applyFont="1" applyFill="1" applyBorder="1" applyAlignment="1" applyProtection="1">
      <alignment vertical="center"/>
    </xf>
    <xf numFmtId="41" fontId="61" fillId="0" borderId="21" xfId="188" applyNumberFormat="1" applyFont="1" applyFill="1" applyBorder="1" applyAlignment="1" applyProtection="1">
      <alignment horizontal="right" vertical="center"/>
    </xf>
    <xf numFmtId="41" fontId="61" fillId="0" borderId="21" xfId="188" applyNumberFormat="1" applyFont="1" applyFill="1" applyBorder="1" applyAlignment="1" applyProtection="1">
      <alignment vertical="center"/>
    </xf>
    <xf numFmtId="41" fontId="60" fillId="0" borderId="19" xfId="188" applyNumberFormat="1" applyFont="1" applyFill="1" applyBorder="1" applyAlignment="1">
      <alignment vertical="center"/>
    </xf>
    <xf numFmtId="41" fontId="60" fillId="0" borderId="19" xfId="188" applyNumberFormat="1" applyFont="1" applyFill="1" applyBorder="1" applyAlignment="1">
      <alignment horizontal="right" vertical="center"/>
    </xf>
    <xf numFmtId="176" fontId="60" fillId="0" borderId="22" xfId="188" applyNumberFormat="1" applyFont="1" applyFill="1" applyBorder="1" applyAlignment="1">
      <alignment vertical="center"/>
    </xf>
    <xf numFmtId="176" fontId="60" fillId="0" borderId="0" xfId="188" applyNumberFormat="1" applyFont="1" applyFill="1" applyBorder="1" applyAlignment="1">
      <alignment vertical="center"/>
    </xf>
    <xf numFmtId="0" fontId="60" fillId="0" borderId="0" xfId="0" applyFont="1" applyAlignment="1">
      <alignment horizontal="center" vertical="center"/>
    </xf>
    <xf numFmtId="0" fontId="61" fillId="46" borderId="0" xfId="0" applyFont="1" applyFill="1" applyAlignment="1">
      <alignment horizontal="center" vertical="center"/>
    </xf>
    <xf numFmtId="41" fontId="61" fillId="46" borderId="0" xfId="0" applyNumberFormat="1" applyFont="1" applyFill="1" applyAlignment="1">
      <alignment vertical="center"/>
    </xf>
    <xf numFmtId="41" fontId="61" fillId="46" borderId="0" xfId="297" applyNumberFormat="1" applyFont="1" applyFill="1" applyAlignment="1" applyProtection="1">
      <alignment vertical="center"/>
    </xf>
    <xf numFmtId="41" fontId="60" fillId="46" borderId="5" xfId="188" quotePrefix="1" applyNumberFormat="1" applyFont="1" applyFill="1" applyBorder="1" applyAlignment="1">
      <alignment vertical="center"/>
    </xf>
    <xf numFmtId="41" fontId="61" fillId="46" borderId="0" xfId="188" quotePrefix="1" applyNumberFormat="1" applyFont="1" applyFill="1" applyBorder="1" applyAlignment="1">
      <alignment vertical="center"/>
    </xf>
    <xf numFmtId="41" fontId="61" fillId="46" borderId="0" xfId="297" applyNumberFormat="1" applyFont="1" applyFill="1" applyBorder="1" applyAlignment="1" applyProtection="1">
      <alignment vertical="center"/>
    </xf>
    <xf numFmtId="41" fontId="61" fillId="46" borderId="0" xfId="188" applyNumberFormat="1" applyFont="1" applyFill="1" applyBorder="1" applyAlignment="1">
      <alignment vertical="center"/>
    </xf>
    <xf numFmtId="41" fontId="60" fillId="46" borderId="0" xfId="188" applyNumberFormat="1" applyFont="1" applyFill="1" applyBorder="1" applyAlignment="1" applyProtection="1">
      <alignment vertical="center"/>
    </xf>
    <xf numFmtId="41" fontId="61" fillId="46" borderId="21" xfId="297" applyNumberFormat="1" applyFont="1" applyFill="1" applyBorder="1" applyAlignment="1" applyProtection="1">
      <alignment vertical="center"/>
    </xf>
    <xf numFmtId="41" fontId="61" fillId="46" borderId="21" xfId="188" applyNumberFormat="1" applyFont="1" applyFill="1" applyBorder="1" applyAlignment="1" applyProtection="1">
      <alignment vertical="center"/>
    </xf>
    <xf numFmtId="41" fontId="60" fillId="46" borderId="19" xfId="188" applyNumberFormat="1" applyFont="1" applyFill="1" applyBorder="1" applyAlignment="1">
      <alignment vertical="center"/>
    </xf>
    <xf numFmtId="41" fontId="60" fillId="46" borderId="5" xfId="188" quotePrefix="1" applyNumberFormat="1" applyFont="1" applyFill="1" applyBorder="1" applyAlignment="1">
      <alignment horizontal="right" vertical="center"/>
    </xf>
    <xf numFmtId="41" fontId="61" fillId="46" borderId="0" xfId="188" applyNumberFormat="1" applyFont="1" applyFill="1" applyBorder="1" applyAlignment="1" applyProtection="1">
      <alignment vertical="center"/>
    </xf>
    <xf numFmtId="1" fontId="6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41" fontId="60" fillId="46" borderId="0" xfId="0" applyNumberFormat="1" applyFont="1" applyFill="1" applyAlignment="1">
      <alignment horizontal="center" vertical="center"/>
    </xf>
    <xf numFmtId="171" fontId="3" fillId="45" borderId="0" xfId="0" applyNumberFormat="1" applyFont="1" applyFill="1" applyAlignment="1">
      <alignment vertical="center"/>
    </xf>
    <xf numFmtId="171" fontId="3" fillId="0" borderId="0" xfId="0" applyNumberFormat="1" applyFont="1" applyAlignment="1">
      <alignment horizontal="left" vertical="center"/>
    </xf>
    <xf numFmtId="0" fontId="61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83" fillId="0" borderId="0" xfId="0" applyFont="1" applyAlignment="1">
      <alignment horizontal="left"/>
    </xf>
    <xf numFmtId="41" fontId="61" fillId="0" borderId="0" xfId="0" applyNumberFormat="1" applyFont="1" applyAlignment="1">
      <alignment horizontal="center"/>
    </xf>
    <xf numFmtId="41" fontId="61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171" fontId="61" fillId="0" borderId="0" xfId="0" applyNumberFormat="1" applyFont="1" applyAlignment="1">
      <alignment horizontal="center" vertical="center"/>
    </xf>
    <xf numFmtId="178" fontId="60" fillId="0" borderId="0" xfId="0" applyNumberFormat="1" applyFont="1" applyAlignment="1">
      <alignment horizontal="center" vertical="center"/>
    </xf>
    <xf numFmtId="178" fontId="61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0" fillId="0" borderId="0" xfId="0" applyFont="1"/>
    <xf numFmtId="173" fontId="60" fillId="0" borderId="0" xfId="0" applyNumberFormat="1" applyFont="1"/>
    <xf numFmtId="0" fontId="61" fillId="0" borderId="0" xfId="0" applyFont="1"/>
    <xf numFmtId="173" fontId="61" fillId="0" borderId="0" xfId="0" applyNumberFormat="1" applyFont="1"/>
    <xf numFmtId="41" fontId="61" fillId="0" borderId="0" xfId="0" applyNumberFormat="1" applyFont="1" applyAlignment="1">
      <alignment horizontal="right"/>
    </xf>
    <xf numFmtId="43" fontId="61" fillId="0" borderId="0" xfId="0" applyNumberFormat="1" applyFont="1"/>
    <xf numFmtId="41" fontId="60" fillId="0" borderId="5" xfId="0" applyNumberFormat="1" applyFont="1" applyBorder="1" applyAlignment="1">
      <alignment horizontal="right"/>
    </xf>
    <xf numFmtId="41" fontId="60" fillId="0" borderId="0" xfId="0" applyNumberFormat="1" applyFont="1" applyAlignment="1">
      <alignment horizontal="right"/>
    </xf>
    <xf numFmtId="41" fontId="60" fillId="0" borderId="23" xfId="0" applyNumberFormat="1" applyFont="1" applyBorder="1" applyAlignment="1">
      <alignment horizontal="right"/>
    </xf>
    <xf numFmtId="41" fontId="60" fillId="0" borderId="0" xfId="0" applyNumberFormat="1" applyFont="1"/>
    <xf numFmtId="41" fontId="60" fillId="0" borderId="0" xfId="0" applyNumberFormat="1" applyFont="1" applyAlignment="1">
      <alignment horizontal="center"/>
    </xf>
    <xf numFmtId="41" fontId="60" fillId="0" borderId="23" xfId="0" applyNumberFormat="1" applyFont="1" applyBorder="1" applyAlignment="1">
      <alignment horizontal="center"/>
    </xf>
    <xf numFmtId="41" fontId="60" fillId="0" borderId="22" xfId="0" applyNumberFormat="1" applyFont="1" applyBorder="1"/>
    <xf numFmtId="0" fontId="4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41" fontId="94" fillId="0" borderId="0" xfId="0" applyNumberFormat="1" applyFont="1" applyAlignment="1">
      <alignment horizontal="center" vertical="center"/>
    </xf>
    <xf numFmtId="38" fontId="94" fillId="0" borderId="0" xfId="0" applyNumberFormat="1" applyFont="1" applyAlignment="1">
      <alignment vertical="center"/>
    </xf>
    <xf numFmtId="0" fontId="94" fillId="0" borderId="0" xfId="0" quotePrefix="1" applyFont="1" applyAlignment="1">
      <alignment horizontal="left" vertical="center"/>
    </xf>
    <xf numFmtId="41" fontId="94" fillId="0" borderId="0" xfId="0" quotePrefix="1" applyNumberFormat="1" applyFont="1" applyAlignment="1">
      <alignment horizontal="center" vertical="center"/>
    </xf>
    <xf numFmtId="0" fontId="9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178" fontId="60" fillId="0" borderId="0" xfId="0" applyNumberFormat="1" applyFont="1" applyAlignment="1">
      <alignment horizontal="center" vertical="top"/>
    </xf>
    <xf numFmtId="0" fontId="60" fillId="0" borderId="0" xfId="0" applyFont="1" applyAlignment="1">
      <alignment vertical="top"/>
    </xf>
    <xf numFmtId="173" fontId="60" fillId="0" borderId="0" xfId="0" applyNumberFormat="1" applyFont="1" applyAlignment="1">
      <alignment vertical="top"/>
    </xf>
    <xf numFmtId="0" fontId="61" fillId="0" borderId="0" xfId="0" applyFont="1" applyAlignment="1">
      <alignment horizontal="center" vertical="top"/>
    </xf>
    <xf numFmtId="0" fontId="61" fillId="0" borderId="0" xfId="0" applyFont="1" applyAlignment="1">
      <alignment vertical="top"/>
    </xf>
    <xf numFmtId="173" fontId="61" fillId="0" borderId="0" xfId="0" applyNumberFormat="1" applyFont="1" applyAlignment="1">
      <alignment vertical="top"/>
    </xf>
    <xf numFmtId="0" fontId="84" fillId="0" borderId="0" xfId="0" applyFont="1" applyAlignment="1">
      <alignment horizontal="center" vertical="top"/>
    </xf>
    <xf numFmtId="41" fontId="61" fillId="0" borderId="0" xfId="0" applyNumberFormat="1" applyFont="1" applyAlignment="1">
      <alignment vertical="top"/>
    </xf>
    <xf numFmtId="41" fontId="61" fillId="0" borderId="0" xfId="0" applyNumberFormat="1" applyFont="1" applyAlignment="1">
      <alignment horizontal="center" vertical="top"/>
    </xf>
    <xf numFmtId="0" fontId="85" fillId="0" borderId="0" xfId="0" applyFont="1" applyAlignment="1">
      <alignment horizontal="center" vertical="top"/>
    </xf>
    <xf numFmtId="41" fontId="60" fillId="0" borderId="0" xfId="0" applyNumberFormat="1" applyFont="1" applyAlignment="1">
      <alignment vertical="top"/>
    </xf>
    <xf numFmtId="41" fontId="60" fillId="0" borderId="0" xfId="0" applyNumberFormat="1" applyFont="1" applyAlignment="1">
      <alignment horizontal="center" vertical="top"/>
    </xf>
    <xf numFmtId="41" fontId="60" fillId="0" borderId="23" xfId="0" applyNumberFormat="1" applyFont="1" applyBorder="1" applyAlignment="1">
      <alignment horizontal="center" vertical="top"/>
    </xf>
    <xf numFmtId="0" fontId="85" fillId="0" borderId="0" xfId="0" applyFont="1" applyAlignment="1">
      <alignment horizontal="center"/>
    </xf>
    <xf numFmtId="0" fontId="85" fillId="0" borderId="0" xfId="0" applyFont="1" applyAlignment="1">
      <alignment vertical="top"/>
    </xf>
    <xf numFmtId="41" fontId="60" fillId="0" borderId="22" xfId="0" applyNumberFormat="1" applyFont="1" applyBorder="1" applyAlignment="1">
      <alignment vertical="top"/>
    </xf>
    <xf numFmtId="41" fontId="60" fillId="0" borderId="0" xfId="0" applyNumberFormat="1" applyFont="1" applyAlignment="1">
      <alignment vertical="center"/>
    </xf>
    <xf numFmtId="41" fontId="96" fillId="0" borderId="0" xfId="297" applyNumberFormat="1" applyFont="1" applyFill="1" applyBorder="1" applyAlignment="1" applyProtection="1">
      <alignment vertical="center"/>
    </xf>
    <xf numFmtId="171" fontId="97" fillId="0" borderId="0" xfId="0" applyNumberFormat="1" applyFont="1" applyAlignment="1">
      <alignment horizontal="left" vertical="center"/>
    </xf>
    <xf numFmtId="0" fontId="97" fillId="0" borderId="0" xfId="0" applyFont="1" applyAlignment="1">
      <alignment horizontal="center" vertical="center"/>
    </xf>
    <xf numFmtId="41" fontId="97" fillId="47" borderId="0" xfId="297" applyNumberFormat="1" applyFont="1" applyFill="1" applyBorder="1" applyAlignment="1" applyProtection="1">
      <alignment vertical="center"/>
    </xf>
    <xf numFmtId="41" fontId="97" fillId="0" borderId="0" xfId="188" applyNumberFormat="1" applyFont="1" applyFill="1" applyBorder="1" applyAlignment="1" applyProtection="1">
      <alignment vertical="center"/>
    </xf>
    <xf numFmtId="41" fontId="97" fillId="0" borderId="0" xfId="297" applyNumberFormat="1" applyFont="1" applyFill="1" applyBorder="1" applyAlignment="1" applyProtection="1">
      <alignment vertical="center"/>
    </xf>
    <xf numFmtId="41" fontId="97" fillId="0" borderId="0" xfId="188" applyNumberFormat="1" applyFont="1" applyFill="1" applyBorder="1" applyAlignment="1">
      <alignment horizontal="center" vertical="center"/>
    </xf>
    <xf numFmtId="41" fontId="97" fillId="46" borderId="0" xfId="297" applyNumberFormat="1" applyFont="1" applyFill="1" applyBorder="1" applyAlignment="1" applyProtection="1">
      <alignment vertical="center"/>
    </xf>
    <xf numFmtId="41" fontId="97" fillId="46" borderId="0" xfId="188" applyNumberFormat="1" applyFont="1" applyFill="1" applyBorder="1" applyAlignment="1" applyProtection="1">
      <alignment vertical="center"/>
    </xf>
    <xf numFmtId="43" fontId="97" fillId="0" borderId="0" xfId="188" applyFont="1" applyAlignment="1">
      <alignment vertical="center"/>
    </xf>
    <xf numFmtId="171" fontId="97" fillId="0" borderId="0" xfId="0" applyNumberFormat="1" applyFont="1" applyAlignment="1">
      <alignment vertical="center"/>
    </xf>
    <xf numFmtId="9" fontId="98" fillId="0" borderId="0" xfId="469" applyFont="1" applyFill="1" applyBorder="1" applyAlignment="1">
      <alignment vertical="center"/>
    </xf>
    <xf numFmtId="41" fontId="61" fillId="0" borderId="0" xfId="188" applyNumberFormat="1" applyFont="1" applyFill="1" applyAlignment="1"/>
    <xf numFmtId="1" fontId="84" fillId="0" borderId="0" xfId="188" applyNumberFormat="1" applyFont="1" applyFill="1" applyAlignment="1" applyProtection="1">
      <alignment horizontal="center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right" vertical="center"/>
    </xf>
    <xf numFmtId="41" fontId="61" fillId="0" borderId="0" xfId="188" applyNumberFormat="1" applyFont="1" applyFill="1" applyBorder="1" applyAlignment="1"/>
    <xf numFmtId="171" fontId="61" fillId="0" borderId="0" xfId="0" applyNumberFormat="1" applyFont="1" applyAlignment="1">
      <alignment horizontal="left" indent="1"/>
    </xf>
    <xf numFmtId="173" fontId="61" fillId="0" borderId="0" xfId="297" applyNumberFormat="1" applyFont="1" applyFill="1" applyAlignment="1" applyProtection="1">
      <alignment vertical="center"/>
    </xf>
    <xf numFmtId="173" fontId="61" fillId="0" borderId="0" xfId="188" applyNumberFormat="1" applyFont="1" applyFill="1" applyAlignment="1" applyProtection="1">
      <alignment vertical="center"/>
    </xf>
    <xf numFmtId="173" fontId="61" fillId="0" borderId="0" xfId="188" applyNumberFormat="1" applyFont="1" applyFill="1" applyBorder="1" applyAlignment="1">
      <alignment horizontal="center" vertical="center"/>
    </xf>
    <xf numFmtId="173" fontId="61" fillId="0" borderId="0" xfId="297" applyNumberFormat="1" applyFont="1" applyFill="1" applyAlignment="1" applyProtection="1">
      <alignment horizontal="center" vertical="center"/>
    </xf>
    <xf numFmtId="173" fontId="61" fillId="0" borderId="0" xfId="188" applyNumberFormat="1" applyFont="1" applyFill="1" applyBorder="1" applyAlignment="1" applyProtection="1">
      <alignment vertical="center"/>
    </xf>
    <xf numFmtId="173" fontId="60" fillId="0" borderId="5" xfId="188" quotePrefix="1" applyNumberFormat="1" applyFont="1" applyFill="1" applyBorder="1" applyAlignment="1">
      <alignment vertical="center"/>
    </xf>
    <xf numFmtId="173" fontId="60" fillId="0" borderId="0" xfId="188" applyNumberFormat="1" applyFont="1" applyFill="1" applyBorder="1" applyAlignment="1" applyProtection="1">
      <alignment horizontal="right" vertical="center"/>
    </xf>
    <xf numFmtId="173" fontId="60" fillId="0" borderId="0" xfId="188" applyNumberFormat="1" applyFont="1" applyFill="1" applyBorder="1" applyAlignment="1">
      <alignment horizontal="right" vertical="center"/>
    </xf>
    <xf numFmtId="173" fontId="60" fillId="0" borderId="5" xfId="188" quotePrefix="1" applyNumberFormat="1" applyFont="1" applyFill="1" applyBorder="1" applyAlignment="1">
      <alignment horizontal="right" vertical="center"/>
    </xf>
    <xf numFmtId="173" fontId="61" fillId="0" borderId="0" xfId="188" quotePrefix="1" applyNumberFormat="1" applyFont="1" applyFill="1" applyBorder="1" applyAlignment="1">
      <alignment vertical="center"/>
    </xf>
    <xf numFmtId="173" fontId="61" fillId="0" borderId="0" xfId="297" applyNumberFormat="1" applyFont="1" applyFill="1" applyBorder="1" applyAlignment="1" applyProtection="1">
      <alignment vertical="center"/>
    </xf>
    <xf numFmtId="173" fontId="60" fillId="0" borderId="0" xfId="188" quotePrefix="1" applyNumberFormat="1" applyFont="1" applyFill="1" applyBorder="1" applyAlignment="1">
      <alignment vertical="center"/>
    </xf>
    <xf numFmtId="177" fontId="61" fillId="0" borderId="0" xfId="188" applyNumberFormat="1" applyFont="1" applyFill="1" applyBorder="1" applyAlignment="1">
      <alignment vertical="center"/>
    </xf>
    <xf numFmtId="173" fontId="60" fillId="0" borderId="0" xfId="188" applyNumberFormat="1" applyFont="1" applyFill="1" applyBorder="1" applyAlignment="1" applyProtection="1">
      <alignment vertical="center"/>
    </xf>
    <xf numFmtId="173" fontId="60" fillId="0" borderId="0" xfId="188" applyNumberFormat="1" applyFont="1" applyFill="1" applyBorder="1" applyAlignment="1">
      <alignment horizontal="center" vertical="center"/>
    </xf>
    <xf numFmtId="173" fontId="61" fillId="0" borderId="21" xfId="297" applyNumberFormat="1" applyFont="1" applyFill="1" applyBorder="1" applyAlignment="1" applyProtection="1">
      <alignment vertical="center"/>
    </xf>
    <xf numFmtId="173" fontId="61" fillId="0" borderId="21" xfId="188" applyNumberFormat="1" applyFont="1" applyFill="1" applyBorder="1" applyAlignment="1" applyProtection="1">
      <alignment vertical="center"/>
    </xf>
    <xf numFmtId="173" fontId="60" fillId="0" borderId="19" xfId="188" applyNumberFormat="1" applyFont="1" applyFill="1" applyBorder="1" applyAlignment="1">
      <alignment vertical="center"/>
    </xf>
    <xf numFmtId="173" fontId="60" fillId="0" borderId="0" xfId="188" applyNumberFormat="1" applyFont="1" applyFill="1" applyBorder="1" applyAlignment="1">
      <alignment vertical="center"/>
    </xf>
    <xf numFmtId="173" fontId="61" fillId="0" borderId="0" xfId="188" applyNumberFormat="1" applyFont="1" applyFill="1" applyBorder="1" applyAlignment="1">
      <alignment vertical="center"/>
    </xf>
    <xf numFmtId="173" fontId="60" fillId="0" borderId="5" xfId="188" applyNumberFormat="1" applyFont="1" applyFill="1" applyBorder="1" applyAlignment="1" applyProtection="1">
      <alignment vertical="center"/>
    </xf>
    <xf numFmtId="173" fontId="60" fillId="0" borderId="19" xfId="188" applyNumberFormat="1" applyFont="1" applyFill="1" applyBorder="1" applyAlignment="1">
      <alignment horizontal="right" vertical="center"/>
    </xf>
    <xf numFmtId="43" fontId="60" fillId="0" borderId="0" xfId="188" applyFont="1" applyFill="1" applyBorder="1" applyAlignment="1">
      <alignment horizontal="right" vertical="center"/>
    </xf>
    <xf numFmtId="43" fontId="60" fillId="0" borderId="0" xfId="188" applyFont="1" applyFill="1" applyBorder="1" applyAlignment="1">
      <alignment vertical="center"/>
    </xf>
    <xf numFmtId="204" fontId="61" fillId="0" borderId="0" xfId="188" applyNumberFormat="1" applyFont="1" applyFill="1" applyBorder="1" applyAlignment="1">
      <alignment horizontal="center" vertical="center"/>
    </xf>
    <xf numFmtId="43" fontId="61" fillId="0" borderId="0" xfId="188" applyFont="1" applyFill="1" applyBorder="1" applyAlignment="1">
      <alignment vertical="center"/>
    </xf>
    <xf numFmtId="43" fontId="61" fillId="0" borderId="0" xfId="188" applyFont="1" applyFill="1" applyBorder="1" applyAlignment="1">
      <alignment horizontal="right" vertical="center"/>
    </xf>
    <xf numFmtId="41" fontId="60" fillId="0" borderId="21" xfId="188" applyNumberFormat="1" applyFont="1" applyFill="1" applyBorder="1" applyAlignment="1" applyProtection="1">
      <alignment vertical="center"/>
    </xf>
    <xf numFmtId="10" fontId="61" fillId="0" borderId="0" xfId="469" quotePrefix="1" applyNumberFormat="1" applyFont="1" applyFill="1" applyBorder="1" applyAlignment="1">
      <alignment vertical="center"/>
    </xf>
    <xf numFmtId="171" fontId="99" fillId="0" borderId="0" xfId="0" applyNumberFormat="1" applyFont="1"/>
    <xf numFmtId="171" fontId="100" fillId="0" borderId="0" xfId="0" applyNumberFormat="1" applyFont="1"/>
    <xf numFmtId="41" fontId="61" fillId="0" borderId="0" xfId="188" applyNumberFormat="1" applyFont="1" applyFill="1" applyAlignment="1" applyProtection="1">
      <alignment horizontal="right" vertical="center"/>
    </xf>
    <xf numFmtId="41" fontId="61" fillId="0" borderId="0" xfId="188" applyNumberFormat="1" applyFont="1" applyFill="1" applyAlignment="1" applyProtection="1">
      <alignment horizontal="center" vertical="center"/>
    </xf>
    <xf numFmtId="176" fontId="60" fillId="0" borderId="22" xfId="188" applyNumberFormat="1" applyFont="1" applyFill="1" applyBorder="1" applyAlignment="1" applyProtection="1">
      <alignment vertical="center"/>
    </xf>
    <xf numFmtId="41" fontId="61" fillId="0" borderId="0" xfId="0" applyNumberFormat="1" applyFont="1" applyAlignment="1">
      <alignment horizontal="right" vertical="center"/>
    </xf>
    <xf numFmtId="41" fontId="4" fillId="0" borderId="0" xfId="188" applyNumberFormat="1" applyFont="1" applyFill="1" applyBorder="1"/>
    <xf numFmtId="41" fontId="4" fillId="0" borderId="0" xfId="188" applyNumberFormat="1" applyFont="1" applyFill="1"/>
    <xf numFmtId="41" fontId="4" fillId="0" borderId="0" xfId="0" applyNumberFormat="1" applyFont="1"/>
    <xf numFmtId="41" fontId="60" fillId="0" borderId="0" xfId="188" applyNumberFormat="1" applyFont="1"/>
    <xf numFmtId="41" fontId="94" fillId="0" borderId="0" xfId="188" applyNumberFormat="1" applyFont="1" applyFill="1" applyBorder="1" applyAlignment="1">
      <alignment horizontal="center" vertical="center"/>
    </xf>
    <xf numFmtId="0" fontId="83" fillId="0" borderId="0" xfId="0" applyFont="1" applyFill="1" applyAlignment="1">
      <alignment vertical="center"/>
    </xf>
    <xf numFmtId="0" fontId="60" fillId="0" borderId="0" xfId="0" applyFont="1" applyFill="1" applyAlignment="1">
      <alignment vertical="center"/>
    </xf>
    <xf numFmtId="171" fontId="6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1" fontId="3" fillId="0" borderId="0" xfId="0" applyNumberFormat="1" applyFont="1" applyFill="1" applyAlignment="1">
      <alignment vertical="center"/>
    </xf>
    <xf numFmtId="0" fontId="6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83" fillId="0" borderId="0" xfId="0" applyFont="1" applyFill="1" applyAlignment="1">
      <alignment horizontal="left"/>
    </xf>
    <xf numFmtId="0" fontId="84" fillId="0" borderId="0" xfId="0" applyFont="1" applyFill="1" applyAlignment="1">
      <alignment horizontal="center"/>
    </xf>
    <xf numFmtId="15" fontId="4" fillId="0" borderId="0" xfId="0" quotePrefix="1" applyNumberFormat="1" applyFont="1" applyFill="1" applyAlignment="1">
      <alignment horizontal="center" vertical="center"/>
    </xf>
    <xf numFmtId="171" fontId="60" fillId="0" borderId="0" xfId="0" applyNumberFormat="1" applyFont="1" applyFill="1" applyAlignment="1">
      <alignment vertical="center"/>
    </xf>
    <xf numFmtId="0" fontId="60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left"/>
    </xf>
    <xf numFmtId="0" fontId="86" fillId="0" borderId="0" xfId="0" applyFont="1" applyFill="1" applyAlignment="1">
      <alignment horizontal="center" vertical="center"/>
    </xf>
    <xf numFmtId="41" fontId="61" fillId="0" borderId="0" xfId="0" applyNumberFormat="1" applyFont="1" applyFill="1" applyAlignment="1">
      <alignment vertical="center"/>
    </xf>
    <xf numFmtId="171" fontId="4" fillId="0" borderId="0" xfId="0" applyNumberFormat="1" applyFont="1" applyFill="1" applyAlignment="1">
      <alignment vertical="center"/>
    </xf>
    <xf numFmtId="0" fontId="8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171" fontId="60" fillId="0" borderId="0" xfId="0" applyNumberFormat="1" applyFont="1" applyFill="1" applyAlignment="1">
      <alignment horizontal="left" vertical="center"/>
    </xf>
    <xf numFmtId="0" fontId="84" fillId="0" borderId="0" xfId="0" applyFont="1" applyFill="1" applyAlignment="1">
      <alignment horizontal="left" vertical="center"/>
    </xf>
    <xf numFmtId="0" fontId="61" fillId="0" borderId="0" xfId="0" applyFont="1" applyFill="1" applyAlignment="1">
      <alignment horizontal="left" vertical="center"/>
    </xf>
    <xf numFmtId="171" fontId="85" fillId="0" borderId="0" xfId="0" applyNumberFormat="1" applyFont="1" applyFill="1" applyAlignment="1">
      <alignment horizontal="left" vertical="center"/>
    </xf>
    <xf numFmtId="171" fontId="61" fillId="0" borderId="0" xfId="0" applyNumberFormat="1" applyFont="1" applyFill="1" applyAlignment="1">
      <alignment horizontal="left" vertical="center"/>
    </xf>
    <xf numFmtId="172" fontId="61" fillId="0" borderId="0" xfId="0" applyNumberFormat="1" applyFont="1" applyFill="1" applyAlignment="1">
      <alignment vertical="center"/>
    </xf>
    <xf numFmtId="41" fontId="60" fillId="0" borderId="0" xfId="0" applyNumberFormat="1" applyFont="1" applyFill="1" applyAlignment="1">
      <alignment vertical="center"/>
    </xf>
    <xf numFmtId="41" fontId="61" fillId="0" borderId="0" xfId="0" applyNumberFormat="1" applyFont="1" applyFill="1" applyAlignment="1">
      <alignment horizontal="center"/>
    </xf>
    <xf numFmtId="0" fontId="83" fillId="0" borderId="0" xfId="0" applyFont="1" applyFill="1" applyAlignment="1">
      <alignment horizontal="left" vertical="top"/>
    </xf>
    <xf numFmtId="0" fontId="4" fillId="0" borderId="0" xfId="0" quotePrefix="1" applyFont="1" applyFill="1" applyAlignment="1">
      <alignment horizontal="center" vertical="center"/>
    </xf>
    <xf numFmtId="41" fontId="4" fillId="0" borderId="0" xfId="0" quotePrefix="1" applyNumberFormat="1" applyFont="1" applyFill="1" applyAlignment="1">
      <alignment horizontal="center" vertical="center"/>
    </xf>
    <xf numFmtId="0" fontId="8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Continuous" vertical="center"/>
    </xf>
    <xf numFmtId="41" fontId="4" fillId="0" borderId="0" xfId="0" applyNumberFormat="1" applyFont="1" applyFill="1" applyAlignment="1">
      <alignment vertical="center"/>
    </xf>
    <xf numFmtId="171" fontId="61" fillId="0" borderId="0" xfId="0" applyNumberFormat="1" applyFont="1" applyFill="1" applyAlignment="1">
      <alignment vertical="top"/>
    </xf>
    <xf numFmtId="41" fontId="61" fillId="0" borderId="0" xfId="0" applyNumberFormat="1" applyFont="1" applyFill="1"/>
    <xf numFmtId="171" fontId="4" fillId="0" borderId="0" xfId="0" applyNumberFormat="1" applyFont="1" applyFill="1"/>
    <xf numFmtId="0" fontId="61" fillId="0" borderId="0" xfId="0" applyFont="1" applyFill="1" applyAlignment="1">
      <alignment vertical="center"/>
    </xf>
    <xf numFmtId="171" fontId="85" fillId="0" borderId="0" xfId="0" applyNumberFormat="1" applyFont="1" applyFill="1" applyAlignment="1">
      <alignment vertical="center"/>
    </xf>
    <xf numFmtId="0" fontId="84" fillId="0" borderId="0" xfId="0" applyFont="1" applyFill="1" applyAlignment="1">
      <alignment vertical="center"/>
    </xf>
    <xf numFmtId="41" fontId="60" fillId="0" borderId="5" xfId="0" applyNumberFormat="1" applyFont="1" applyFill="1" applyBorder="1" applyAlignment="1">
      <alignment vertical="center"/>
    </xf>
    <xf numFmtId="41" fontId="61" fillId="0" borderId="0" xfId="0" applyNumberFormat="1" applyFont="1" applyFill="1" applyAlignment="1">
      <alignment horizontal="center" vertical="center"/>
    </xf>
    <xf numFmtId="171" fontId="61" fillId="0" borderId="0" xfId="0" applyNumberFormat="1" applyFont="1" applyFill="1" applyAlignment="1">
      <alignment horizontal="left" vertical="center" indent="1"/>
    </xf>
    <xf numFmtId="0" fontId="84" fillId="0" borderId="0" xfId="0" applyFont="1" applyFill="1" applyAlignment="1">
      <alignment horizontal="left" vertical="center" indent="1"/>
    </xf>
    <xf numFmtId="41" fontId="61" fillId="0" borderId="22" xfId="0" applyNumberFormat="1" applyFont="1" applyFill="1" applyBorder="1" applyAlignment="1">
      <alignment vertical="center"/>
    </xf>
    <xf numFmtId="0" fontId="84" fillId="0" borderId="0" xfId="0" applyFont="1" applyFill="1" applyAlignment="1">
      <alignment horizontal="left" indent="1"/>
    </xf>
    <xf numFmtId="175" fontId="61" fillId="0" borderId="0" xfId="0" applyNumberFormat="1" applyFont="1" applyFill="1" applyAlignment="1">
      <alignment horizontal="left" vertical="center"/>
    </xf>
    <xf numFmtId="175" fontId="61" fillId="0" borderId="0" xfId="0" applyNumberFormat="1" applyFont="1" applyFill="1" applyAlignment="1">
      <alignment horizontal="left" vertical="center" indent="1"/>
    </xf>
    <xf numFmtId="175" fontId="61" fillId="0" borderId="0" xfId="0" applyNumberFormat="1" applyFont="1" applyFill="1" applyAlignment="1">
      <alignment horizontal="left" vertical="center" indent="2"/>
    </xf>
    <xf numFmtId="41" fontId="61" fillId="0" borderId="21" xfId="0" applyNumberFormat="1" applyFont="1" applyFill="1" applyBorder="1" applyAlignment="1">
      <alignment vertical="center"/>
    </xf>
    <xf numFmtId="172" fontId="60" fillId="0" borderId="0" xfId="0" applyNumberFormat="1" applyFont="1" applyFill="1" applyAlignment="1">
      <alignment horizontal="left" vertical="center"/>
    </xf>
    <xf numFmtId="41" fontId="60" fillId="0" borderId="21" xfId="0" applyNumberFormat="1" applyFont="1" applyFill="1" applyBorder="1" applyAlignment="1">
      <alignment vertical="center"/>
    </xf>
    <xf numFmtId="175" fontId="60" fillId="0" borderId="0" xfId="0" applyNumberFormat="1" applyFont="1" applyFill="1" applyAlignment="1">
      <alignment horizontal="left" vertical="center"/>
    </xf>
    <xf numFmtId="43" fontId="4" fillId="0" borderId="0" xfId="0" applyNumberFormat="1" applyFont="1" applyFill="1" applyAlignment="1">
      <alignment vertical="center"/>
    </xf>
    <xf numFmtId="172" fontId="4" fillId="0" borderId="0" xfId="0" applyNumberFormat="1" applyFont="1" applyFill="1" applyAlignment="1">
      <alignment vertical="center"/>
    </xf>
    <xf numFmtId="0" fontId="8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1" fontId="3" fillId="0" borderId="0" xfId="0" applyNumberFormat="1" applyFont="1" applyFill="1" applyAlignment="1">
      <alignment horizontal="left" vertical="center"/>
    </xf>
    <xf numFmtId="171" fontId="84" fillId="0" borderId="0" xfId="0" applyNumberFormat="1" applyFont="1" applyFill="1" applyAlignment="1">
      <alignment horizontal="center"/>
    </xf>
    <xf numFmtId="171" fontId="60" fillId="0" borderId="0" xfId="0" applyNumberFormat="1" applyFont="1" applyFill="1" applyAlignment="1">
      <alignment horizontal="center" vertical="center"/>
    </xf>
    <xf numFmtId="41" fontId="60" fillId="0" borderId="0" xfId="188" applyNumberFormat="1" applyFont="1" applyFill="1" applyAlignment="1">
      <alignment horizontal="center" vertical="center"/>
    </xf>
    <xf numFmtId="49" fontId="60" fillId="0" borderId="0" xfId="0" applyNumberFormat="1" applyFont="1" applyFill="1" applyAlignment="1">
      <alignment horizontal="center" vertical="center"/>
    </xf>
    <xf numFmtId="177" fontId="61" fillId="0" borderId="0" xfId="0" applyNumberFormat="1" applyFont="1" applyFill="1" applyAlignment="1">
      <alignment vertical="center"/>
    </xf>
    <xf numFmtId="171" fontId="85" fillId="0" borderId="0" xfId="0" applyNumberFormat="1" applyFont="1" applyFill="1" applyAlignment="1">
      <alignment horizontal="left" vertical="center" indent="1"/>
    </xf>
    <xf numFmtId="200" fontId="61" fillId="0" borderId="0" xfId="0" applyNumberFormat="1" applyFont="1" applyFill="1" applyAlignment="1">
      <alignment vertical="center"/>
    </xf>
    <xf numFmtId="171" fontId="6" fillId="0" borderId="0" xfId="0" applyNumberFormat="1" applyFont="1" applyFill="1" applyAlignment="1">
      <alignment vertical="center"/>
    </xf>
    <xf numFmtId="41" fontId="6" fillId="0" borderId="0" xfId="188" applyNumberFormat="1" applyFont="1" applyFill="1" applyAlignment="1">
      <alignment vertical="center"/>
    </xf>
    <xf numFmtId="41" fontId="6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0" fontId="84" fillId="0" borderId="0" xfId="0" applyFont="1" applyAlignment="1">
      <alignment horizontal="center" vertical="center"/>
    </xf>
    <xf numFmtId="172" fontId="61" fillId="0" borderId="0" xfId="0" applyNumberFormat="1" applyFont="1" applyFill="1" applyAlignment="1">
      <alignment horizontal="left"/>
    </xf>
    <xf numFmtId="0" fontId="61" fillId="0" borderId="0" xfId="0" applyFont="1" applyFill="1" applyAlignment="1">
      <alignment horizontal="left"/>
    </xf>
    <xf numFmtId="171" fontId="60" fillId="0" borderId="0" xfId="0" applyNumberFormat="1" applyFont="1" applyFill="1"/>
    <xf numFmtId="171" fontId="61" fillId="0" borderId="0" xfId="0" applyNumberFormat="1" applyFont="1" applyFill="1"/>
    <xf numFmtId="0" fontId="85" fillId="0" borderId="0" xfId="0" applyFont="1" applyFill="1"/>
    <xf numFmtId="172" fontId="60" fillId="0" borderId="0" xfId="0" applyNumberFormat="1" applyFont="1" applyFill="1"/>
    <xf numFmtId="172" fontId="61" fillId="0" borderId="0" xfId="0" applyNumberFormat="1" applyFont="1" applyFill="1"/>
    <xf numFmtId="0" fontId="84" fillId="0" borderId="0" xfId="0" applyNumberFormat="1" applyFont="1" applyFill="1" applyAlignment="1">
      <alignment horizontal="center" vertical="center"/>
    </xf>
    <xf numFmtId="172" fontId="84" fillId="0" borderId="0" xfId="0" applyNumberFormat="1" applyFont="1" applyAlignment="1">
      <alignment horizontal="center" vertical="center"/>
    </xf>
    <xf numFmtId="0" fontId="60" fillId="0" borderId="0" xfId="0" applyFont="1" applyFill="1" applyAlignment="1">
      <alignment horizontal="center" vertical="center"/>
    </xf>
    <xf numFmtId="0" fontId="84" fillId="0" borderId="0" xfId="0" applyFont="1" applyFill="1" applyAlignment="1">
      <alignment horizontal="center"/>
    </xf>
    <xf numFmtId="0" fontId="8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171" fontId="4" fillId="45" borderId="0" xfId="0" applyNumberFormat="1" applyFont="1" applyFill="1" applyAlignment="1">
      <alignment vertical="center"/>
    </xf>
    <xf numFmtId="41" fontId="61" fillId="0" borderId="0" xfId="188" applyNumberFormat="1" applyFont="1" applyFill="1" applyAlignment="1">
      <alignment horizontal="right"/>
    </xf>
    <xf numFmtId="41" fontId="61" fillId="0" borderId="0" xfId="227" applyNumberFormat="1" applyFont="1" applyFill="1" applyAlignment="1">
      <alignment horizontal="center"/>
    </xf>
    <xf numFmtId="41" fontId="61" fillId="0" borderId="0" xfId="227" applyNumberFormat="1" applyFont="1" applyFill="1"/>
    <xf numFmtId="41" fontId="61" fillId="0" borderId="0" xfId="188" applyNumberFormat="1" applyFont="1" applyFill="1"/>
    <xf numFmtId="0" fontId="8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41" fontId="84" fillId="0" borderId="0" xfId="0" applyNumberFormat="1" applyFont="1" applyFill="1" applyAlignment="1">
      <alignment horizontal="center"/>
    </xf>
    <xf numFmtId="0" fontId="60" fillId="0" borderId="0" xfId="0" applyFont="1" applyFill="1" applyAlignment="1">
      <alignment horizontal="center" vertical="center"/>
    </xf>
    <xf numFmtId="0" fontId="84" fillId="0" borderId="0" xfId="0" applyFont="1" applyFill="1" applyAlignment="1">
      <alignment horizontal="center"/>
    </xf>
    <xf numFmtId="41" fontId="60" fillId="0" borderId="0" xfId="0" applyNumberFormat="1" applyFont="1" applyFill="1" applyAlignment="1">
      <alignment horizontal="center" vertical="center"/>
    </xf>
    <xf numFmtId="0" fontId="8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171" fontId="61" fillId="0" borderId="21" xfId="0" applyNumberFormat="1" applyFont="1" applyBorder="1" applyAlignment="1">
      <alignment horizontal="center" vertical="center"/>
    </xf>
    <xf numFmtId="0" fontId="84" fillId="0" borderId="0" xfId="0" applyFont="1" applyAlignment="1">
      <alignment horizontal="center"/>
    </xf>
    <xf numFmtId="173" fontId="60" fillId="0" borderId="0" xfId="227" applyNumberFormat="1" applyFont="1" applyFill="1" applyBorder="1" applyAlignment="1">
      <alignment horizontal="center"/>
    </xf>
    <xf numFmtId="0" fontId="61" fillId="0" borderId="0" xfId="0" applyFont="1" applyAlignment="1">
      <alignment horizontal="center" wrapText="1"/>
    </xf>
    <xf numFmtId="0" fontId="61" fillId="0" borderId="0" xfId="0" applyFont="1" applyAlignment="1">
      <alignment horizontal="center"/>
    </xf>
    <xf numFmtId="0" fontId="84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</cellXfs>
  <cellStyles count="1616">
    <cellStyle name="(Normal)" xfId="1" xr:uid="{00000000-0005-0000-0000-000000000000}"/>
    <cellStyle name="(Normal) 2" xfId="2" xr:uid="{00000000-0005-0000-0000-000001000000}"/>
    <cellStyle name="0,0_x000d__x000a_NA_x000d__x000a_" xfId="3" xr:uid="{00000000-0005-0000-0000-000002000000}"/>
    <cellStyle name="0,0_x000d__x000a_NA_x000d__x000a_ 2" xfId="4" xr:uid="{00000000-0005-0000-0000-000003000000}"/>
    <cellStyle name="0,0_x000d__x000a_NA_x000d__x000a_ 3" xfId="5" xr:uid="{00000000-0005-0000-0000-000004000000}"/>
    <cellStyle name="0,0_x000d__x000a_NA_x000d__x000a__Mono_Traval_M" xfId="6" xr:uid="{00000000-0005-0000-0000-000005000000}"/>
    <cellStyle name="20% - Accent1 2" xfId="7" xr:uid="{00000000-0005-0000-0000-000006000000}"/>
    <cellStyle name="20% - Accent1 2 2" xfId="8" xr:uid="{00000000-0005-0000-0000-000007000000}"/>
    <cellStyle name="20% - Accent1 3" xfId="9" xr:uid="{00000000-0005-0000-0000-000008000000}"/>
    <cellStyle name="20% - Accent1 3 2" xfId="10" xr:uid="{00000000-0005-0000-0000-000009000000}"/>
    <cellStyle name="20% - Accent1 3 3" xfId="11" xr:uid="{00000000-0005-0000-0000-00000A000000}"/>
    <cellStyle name="20% - Accent1 4" xfId="12" xr:uid="{00000000-0005-0000-0000-00000B000000}"/>
    <cellStyle name="20% - Accent1 4 2" xfId="13" xr:uid="{00000000-0005-0000-0000-00000C000000}"/>
    <cellStyle name="20% - Accent2 2" xfId="14" xr:uid="{00000000-0005-0000-0000-00000D000000}"/>
    <cellStyle name="20% - Accent2 2 2" xfId="15" xr:uid="{00000000-0005-0000-0000-00000E000000}"/>
    <cellStyle name="20% - Accent2 3" xfId="16" xr:uid="{00000000-0005-0000-0000-00000F000000}"/>
    <cellStyle name="20% - Accent2 3 2" xfId="17" xr:uid="{00000000-0005-0000-0000-000010000000}"/>
    <cellStyle name="20% - Accent2 3 3" xfId="18" xr:uid="{00000000-0005-0000-0000-000011000000}"/>
    <cellStyle name="20% - Accent2 4" xfId="19" xr:uid="{00000000-0005-0000-0000-000012000000}"/>
    <cellStyle name="20% - Accent2 4 2" xfId="20" xr:uid="{00000000-0005-0000-0000-000013000000}"/>
    <cellStyle name="20% - Accent3 2" xfId="21" xr:uid="{00000000-0005-0000-0000-000014000000}"/>
    <cellStyle name="20% - Accent3 2 2" xfId="22" xr:uid="{00000000-0005-0000-0000-000015000000}"/>
    <cellStyle name="20% - Accent3 3" xfId="23" xr:uid="{00000000-0005-0000-0000-000016000000}"/>
    <cellStyle name="20% - Accent3 3 2" xfId="24" xr:uid="{00000000-0005-0000-0000-000017000000}"/>
    <cellStyle name="20% - Accent3 3 3" xfId="25" xr:uid="{00000000-0005-0000-0000-000018000000}"/>
    <cellStyle name="20% - Accent3 4" xfId="26" xr:uid="{00000000-0005-0000-0000-000019000000}"/>
    <cellStyle name="20% - Accent3 4 2" xfId="27" xr:uid="{00000000-0005-0000-0000-00001A000000}"/>
    <cellStyle name="20% - Accent4 2" xfId="28" xr:uid="{00000000-0005-0000-0000-00001B000000}"/>
    <cellStyle name="20% - Accent4 2 2" xfId="29" xr:uid="{00000000-0005-0000-0000-00001C000000}"/>
    <cellStyle name="20% - Accent4 3" xfId="30" xr:uid="{00000000-0005-0000-0000-00001D000000}"/>
    <cellStyle name="20% - Accent4 3 2" xfId="31" xr:uid="{00000000-0005-0000-0000-00001E000000}"/>
    <cellStyle name="20% - Accent4 3 3" xfId="32" xr:uid="{00000000-0005-0000-0000-00001F000000}"/>
    <cellStyle name="20% - Accent4 4" xfId="33" xr:uid="{00000000-0005-0000-0000-000020000000}"/>
    <cellStyle name="20% - Accent4 4 2" xfId="34" xr:uid="{00000000-0005-0000-0000-000021000000}"/>
    <cellStyle name="20% - Accent5 2" xfId="35" xr:uid="{00000000-0005-0000-0000-000022000000}"/>
    <cellStyle name="20% - Accent5 2 2" xfId="36" xr:uid="{00000000-0005-0000-0000-000023000000}"/>
    <cellStyle name="20% - Accent5 3" xfId="37" xr:uid="{00000000-0005-0000-0000-000024000000}"/>
    <cellStyle name="20% - Accent5 3 2" xfId="38" xr:uid="{00000000-0005-0000-0000-000025000000}"/>
    <cellStyle name="20% - Accent5 3 3" xfId="39" xr:uid="{00000000-0005-0000-0000-000026000000}"/>
    <cellStyle name="20% - Accent5 4" xfId="40" xr:uid="{00000000-0005-0000-0000-000027000000}"/>
    <cellStyle name="20% - Accent5 4 2" xfId="41" xr:uid="{00000000-0005-0000-0000-000028000000}"/>
    <cellStyle name="20% - Accent6 2" xfId="42" xr:uid="{00000000-0005-0000-0000-000029000000}"/>
    <cellStyle name="20% - Accent6 2 2" xfId="43" xr:uid="{00000000-0005-0000-0000-00002A000000}"/>
    <cellStyle name="20% - Accent6 3" xfId="44" xr:uid="{00000000-0005-0000-0000-00002B000000}"/>
    <cellStyle name="20% - Accent6 3 2" xfId="45" xr:uid="{00000000-0005-0000-0000-00002C000000}"/>
    <cellStyle name="20% - Accent6 3 3" xfId="46" xr:uid="{00000000-0005-0000-0000-00002D000000}"/>
    <cellStyle name="20% - Accent6 4" xfId="47" xr:uid="{00000000-0005-0000-0000-00002E000000}"/>
    <cellStyle name="20% - Accent6 4 2" xfId="48" xr:uid="{00000000-0005-0000-0000-00002F000000}"/>
    <cellStyle name="20% - ส่วนที่ถูกเน้น1 2" xfId="49" xr:uid="{00000000-0005-0000-0000-000030000000}"/>
    <cellStyle name="20% - ส่วนที่ถูกเน้น2 2" xfId="50" xr:uid="{00000000-0005-0000-0000-000031000000}"/>
    <cellStyle name="20% - ส่วนที่ถูกเน้น3 2" xfId="51" xr:uid="{00000000-0005-0000-0000-000032000000}"/>
    <cellStyle name="20% - ส่วนที่ถูกเน้น4 2" xfId="52" xr:uid="{00000000-0005-0000-0000-000033000000}"/>
    <cellStyle name="40% - Accent1 2" xfId="53" xr:uid="{00000000-0005-0000-0000-000034000000}"/>
    <cellStyle name="40% - Accent1 2 2" xfId="54" xr:uid="{00000000-0005-0000-0000-000035000000}"/>
    <cellStyle name="40% - Accent1 3" xfId="55" xr:uid="{00000000-0005-0000-0000-000036000000}"/>
    <cellStyle name="40% - Accent1 3 2" xfId="56" xr:uid="{00000000-0005-0000-0000-000037000000}"/>
    <cellStyle name="40% - Accent1 3 3" xfId="57" xr:uid="{00000000-0005-0000-0000-000038000000}"/>
    <cellStyle name="40% - Accent1 4" xfId="58" xr:uid="{00000000-0005-0000-0000-000039000000}"/>
    <cellStyle name="40% - Accent1 4 2" xfId="59" xr:uid="{00000000-0005-0000-0000-00003A000000}"/>
    <cellStyle name="40% - Accent2 2" xfId="60" xr:uid="{00000000-0005-0000-0000-00003B000000}"/>
    <cellStyle name="40% - Accent2 2 2" xfId="61" xr:uid="{00000000-0005-0000-0000-00003C000000}"/>
    <cellStyle name="40% - Accent2 3" xfId="62" xr:uid="{00000000-0005-0000-0000-00003D000000}"/>
    <cellStyle name="40% - Accent2 3 2" xfId="63" xr:uid="{00000000-0005-0000-0000-00003E000000}"/>
    <cellStyle name="40% - Accent2 3 3" xfId="64" xr:uid="{00000000-0005-0000-0000-00003F000000}"/>
    <cellStyle name="40% - Accent2 4" xfId="65" xr:uid="{00000000-0005-0000-0000-000040000000}"/>
    <cellStyle name="40% - Accent2 4 2" xfId="66" xr:uid="{00000000-0005-0000-0000-000041000000}"/>
    <cellStyle name="40% - Accent3 2" xfId="67" xr:uid="{00000000-0005-0000-0000-000042000000}"/>
    <cellStyle name="40% - Accent3 2 2" xfId="68" xr:uid="{00000000-0005-0000-0000-000043000000}"/>
    <cellStyle name="40% - Accent3 3" xfId="69" xr:uid="{00000000-0005-0000-0000-000044000000}"/>
    <cellStyle name="40% - Accent3 3 2" xfId="70" xr:uid="{00000000-0005-0000-0000-000045000000}"/>
    <cellStyle name="40% - Accent3 3 3" xfId="71" xr:uid="{00000000-0005-0000-0000-000046000000}"/>
    <cellStyle name="40% - Accent3 4" xfId="72" xr:uid="{00000000-0005-0000-0000-000047000000}"/>
    <cellStyle name="40% - Accent3 4 2" xfId="73" xr:uid="{00000000-0005-0000-0000-000048000000}"/>
    <cellStyle name="40% - Accent4 2" xfId="74" xr:uid="{00000000-0005-0000-0000-000049000000}"/>
    <cellStyle name="40% - Accent4 2 2" xfId="75" xr:uid="{00000000-0005-0000-0000-00004A000000}"/>
    <cellStyle name="40% - Accent4 3" xfId="76" xr:uid="{00000000-0005-0000-0000-00004B000000}"/>
    <cellStyle name="40% - Accent4 3 2" xfId="77" xr:uid="{00000000-0005-0000-0000-00004C000000}"/>
    <cellStyle name="40% - Accent4 3 3" xfId="78" xr:uid="{00000000-0005-0000-0000-00004D000000}"/>
    <cellStyle name="40% - Accent4 4" xfId="79" xr:uid="{00000000-0005-0000-0000-00004E000000}"/>
    <cellStyle name="40% - Accent4 4 2" xfId="80" xr:uid="{00000000-0005-0000-0000-00004F000000}"/>
    <cellStyle name="40% - Accent5 2" xfId="81" xr:uid="{00000000-0005-0000-0000-000050000000}"/>
    <cellStyle name="40% - Accent5 2 2" xfId="82" xr:uid="{00000000-0005-0000-0000-000051000000}"/>
    <cellStyle name="40% - Accent5 3" xfId="83" xr:uid="{00000000-0005-0000-0000-000052000000}"/>
    <cellStyle name="40% - Accent5 3 2" xfId="84" xr:uid="{00000000-0005-0000-0000-000053000000}"/>
    <cellStyle name="40% - Accent5 3 3" xfId="85" xr:uid="{00000000-0005-0000-0000-000054000000}"/>
    <cellStyle name="40% - Accent5 4" xfId="86" xr:uid="{00000000-0005-0000-0000-000055000000}"/>
    <cellStyle name="40% - Accent5 4 2" xfId="87" xr:uid="{00000000-0005-0000-0000-000056000000}"/>
    <cellStyle name="40% - Accent6 2" xfId="88" xr:uid="{00000000-0005-0000-0000-000057000000}"/>
    <cellStyle name="40% - Accent6 2 2" xfId="89" xr:uid="{00000000-0005-0000-0000-000058000000}"/>
    <cellStyle name="40% - Accent6 3" xfId="90" xr:uid="{00000000-0005-0000-0000-000059000000}"/>
    <cellStyle name="40% - Accent6 3 2" xfId="91" xr:uid="{00000000-0005-0000-0000-00005A000000}"/>
    <cellStyle name="40% - Accent6 3 3" xfId="92" xr:uid="{00000000-0005-0000-0000-00005B000000}"/>
    <cellStyle name="40% - Accent6 4" xfId="93" xr:uid="{00000000-0005-0000-0000-00005C000000}"/>
    <cellStyle name="40% - Accent6 4 2" xfId="94" xr:uid="{00000000-0005-0000-0000-00005D000000}"/>
    <cellStyle name="40% - ส่วนที่ถูกเน้น1 2" xfId="95" xr:uid="{00000000-0005-0000-0000-00005E000000}"/>
    <cellStyle name="40% - ส่วนที่ถูกเน้น3 2" xfId="96" xr:uid="{00000000-0005-0000-0000-00005F000000}"/>
    <cellStyle name="40% - ส่วนที่ถูกเน้น4 2" xfId="97" xr:uid="{00000000-0005-0000-0000-000060000000}"/>
    <cellStyle name="40% - ส่วนที่ถูกเน้น6 2" xfId="98" xr:uid="{00000000-0005-0000-0000-000061000000}"/>
    <cellStyle name="60% - Accent1 2" xfId="99" xr:uid="{00000000-0005-0000-0000-000062000000}"/>
    <cellStyle name="60% - Accent1 3" xfId="100" xr:uid="{00000000-0005-0000-0000-000063000000}"/>
    <cellStyle name="60% - Accent1 3 2" xfId="101" xr:uid="{00000000-0005-0000-0000-000064000000}"/>
    <cellStyle name="60% - Accent1 4" xfId="102" xr:uid="{00000000-0005-0000-0000-000065000000}"/>
    <cellStyle name="60% - Accent2 2" xfId="103" xr:uid="{00000000-0005-0000-0000-000066000000}"/>
    <cellStyle name="60% - Accent2 3" xfId="104" xr:uid="{00000000-0005-0000-0000-000067000000}"/>
    <cellStyle name="60% - Accent2 3 2" xfId="105" xr:uid="{00000000-0005-0000-0000-000068000000}"/>
    <cellStyle name="60% - Accent2 4" xfId="106" xr:uid="{00000000-0005-0000-0000-000069000000}"/>
    <cellStyle name="60% - Accent3 2" xfId="107" xr:uid="{00000000-0005-0000-0000-00006A000000}"/>
    <cellStyle name="60% - Accent3 3" xfId="108" xr:uid="{00000000-0005-0000-0000-00006B000000}"/>
    <cellStyle name="60% - Accent3 3 2" xfId="109" xr:uid="{00000000-0005-0000-0000-00006C000000}"/>
    <cellStyle name="60% - Accent3 4" xfId="110" xr:uid="{00000000-0005-0000-0000-00006D000000}"/>
    <cellStyle name="60% - Accent4 2" xfId="111" xr:uid="{00000000-0005-0000-0000-00006E000000}"/>
    <cellStyle name="60% - Accent4 3" xfId="112" xr:uid="{00000000-0005-0000-0000-00006F000000}"/>
    <cellStyle name="60% - Accent4 3 2" xfId="113" xr:uid="{00000000-0005-0000-0000-000070000000}"/>
    <cellStyle name="60% - Accent4 4" xfId="114" xr:uid="{00000000-0005-0000-0000-000071000000}"/>
    <cellStyle name="60% - Accent5 2" xfId="115" xr:uid="{00000000-0005-0000-0000-000072000000}"/>
    <cellStyle name="60% - Accent5 3" xfId="116" xr:uid="{00000000-0005-0000-0000-000073000000}"/>
    <cellStyle name="60% - Accent5 3 2" xfId="117" xr:uid="{00000000-0005-0000-0000-000074000000}"/>
    <cellStyle name="60% - Accent5 4" xfId="118" xr:uid="{00000000-0005-0000-0000-000075000000}"/>
    <cellStyle name="60% - Accent6 2" xfId="119" xr:uid="{00000000-0005-0000-0000-000076000000}"/>
    <cellStyle name="60% - Accent6 3" xfId="120" xr:uid="{00000000-0005-0000-0000-000077000000}"/>
    <cellStyle name="60% - Accent6 3 2" xfId="121" xr:uid="{00000000-0005-0000-0000-000078000000}"/>
    <cellStyle name="60% - Accent6 4" xfId="122" xr:uid="{00000000-0005-0000-0000-000079000000}"/>
    <cellStyle name="60% - ส่วนที่ถูกเน้น1 2" xfId="123" xr:uid="{00000000-0005-0000-0000-00007A000000}"/>
    <cellStyle name="60% - ส่วนที่ถูกเน้น3 2" xfId="124" xr:uid="{00000000-0005-0000-0000-00007B000000}"/>
    <cellStyle name="60% - ส่วนที่ถูกเน้น4 2" xfId="125" xr:uid="{00000000-0005-0000-0000-00007C000000}"/>
    <cellStyle name="60% - ส่วนที่ถูกเน้น6 2" xfId="126" xr:uid="{00000000-0005-0000-0000-00007D000000}"/>
    <cellStyle name="75" xfId="127" xr:uid="{00000000-0005-0000-0000-00007E000000}"/>
    <cellStyle name="75 2" xfId="128" xr:uid="{00000000-0005-0000-0000-00007F000000}"/>
    <cellStyle name="75 3" xfId="129" xr:uid="{00000000-0005-0000-0000-000080000000}"/>
    <cellStyle name="75 4" xfId="130" xr:uid="{00000000-0005-0000-0000-000081000000}"/>
    <cellStyle name="75 5" xfId="131" xr:uid="{00000000-0005-0000-0000-000082000000}"/>
    <cellStyle name="Accent1 - 20%" xfId="132" xr:uid="{00000000-0005-0000-0000-000083000000}"/>
    <cellStyle name="Accent1 - 40%" xfId="133" xr:uid="{00000000-0005-0000-0000-000084000000}"/>
    <cellStyle name="Accent1 - 60%" xfId="134" xr:uid="{00000000-0005-0000-0000-000085000000}"/>
    <cellStyle name="Accent1 2" xfId="135" xr:uid="{00000000-0005-0000-0000-000086000000}"/>
    <cellStyle name="Accent1 3" xfId="136" xr:uid="{00000000-0005-0000-0000-000087000000}"/>
    <cellStyle name="Accent1 3 2" xfId="137" xr:uid="{00000000-0005-0000-0000-000088000000}"/>
    <cellStyle name="Accent1 4" xfId="138" xr:uid="{00000000-0005-0000-0000-000089000000}"/>
    <cellStyle name="Accent2 - 20%" xfId="139" xr:uid="{00000000-0005-0000-0000-00008A000000}"/>
    <cellStyle name="Accent2 - 40%" xfId="140" xr:uid="{00000000-0005-0000-0000-00008B000000}"/>
    <cellStyle name="Accent2 - 60%" xfId="141" xr:uid="{00000000-0005-0000-0000-00008C000000}"/>
    <cellStyle name="Accent2 2" xfId="142" xr:uid="{00000000-0005-0000-0000-00008D000000}"/>
    <cellStyle name="Accent2 3" xfId="143" xr:uid="{00000000-0005-0000-0000-00008E000000}"/>
    <cellStyle name="Accent2 3 2" xfId="144" xr:uid="{00000000-0005-0000-0000-00008F000000}"/>
    <cellStyle name="Accent2 4" xfId="145" xr:uid="{00000000-0005-0000-0000-000090000000}"/>
    <cellStyle name="Accent3 - 20%" xfId="146" xr:uid="{00000000-0005-0000-0000-000091000000}"/>
    <cellStyle name="Accent3 - 40%" xfId="147" xr:uid="{00000000-0005-0000-0000-000092000000}"/>
    <cellStyle name="Accent3 - 60%" xfId="148" xr:uid="{00000000-0005-0000-0000-000093000000}"/>
    <cellStyle name="Accent3 2" xfId="149" xr:uid="{00000000-0005-0000-0000-000094000000}"/>
    <cellStyle name="Accent3 3" xfId="150" xr:uid="{00000000-0005-0000-0000-000095000000}"/>
    <cellStyle name="Accent3 3 2" xfId="151" xr:uid="{00000000-0005-0000-0000-000096000000}"/>
    <cellStyle name="Accent3 4" xfId="152" xr:uid="{00000000-0005-0000-0000-000097000000}"/>
    <cellStyle name="Accent4 - 20%" xfId="153" xr:uid="{00000000-0005-0000-0000-000098000000}"/>
    <cellStyle name="Accent4 - 40%" xfId="154" xr:uid="{00000000-0005-0000-0000-000099000000}"/>
    <cellStyle name="Accent4 - 60%" xfId="155" xr:uid="{00000000-0005-0000-0000-00009A000000}"/>
    <cellStyle name="Accent4 2" xfId="156" xr:uid="{00000000-0005-0000-0000-00009B000000}"/>
    <cellStyle name="Accent4 3" xfId="157" xr:uid="{00000000-0005-0000-0000-00009C000000}"/>
    <cellStyle name="Accent4 3 2" xfId="158" xr:uid="{00000000-0005-0000-0000-00009D000000}"/>
    <cellStyle name="Accent4 4" xfId="159" xr:uid="{00000000-0005-0000-0000-00009E000000}"/>
    <cellStyle name="Accent5 - 20%" xfId="160" xr:uid="{00000000-0005-0000-0000-00009F000000}"/>
    <cellStyle name="Accent5 - 40%" xfId="161" xr:uid="{00000000-0005-0000-0000-0000A0000000}"/>
    <cellStyle name="Accent5 - 60%" xfId="162" xr:uid="{00000000-0005-0000-0000-0000A1000000}"/>
    <cellStyle name="Accent5 2" xfId="163" xr:uid="{00000000-0005-0000-0000-0000A2000000}"/>
    <cellStyle name="Accent5 3" xfId="164" xr:uid="{00000000-0005-0000-0000-0000A3000000}"/>
    <cellStyle name="Accent5 3 2" xfId="165" xr:uid="{00000000-0005-0000-0000-0000A4000000}"/>
    <cellStyle name="Accent5 4" xfId="166" xr:uid="{00000000-0005-0000-0000-0000A5000000}"/>
    <cellStyle name="Accent6 - 20%" xfId="167" xr:uid="{00000000-0005-0000-0000-0000A6000000}"/>
    <cellStyle name="Accent6 - 40%" xfId="168" xr:uid="{00000000-0005-0000-0000-0000A7000000}"/>
    <cellStyle name="Accent6 - 60%" xfId="169" xr:uid="{00000000-0005-0000-0000-0000A8000000}"/>
    <cellStyle name="Accent6 2" xfId="170" xr:uid="{00000000-0005-0000-0000-0000A9000000}"/>
    <cellStyle name="Accent6 3" xfId="171" xr:uid="{00000000-0005-0000-0000-0000AA000000}"/>
    <cellStyle name="Accent6 3 2" xfId="172" xr:uid="{00000000-0005-0000-0000-0000AB000000}"/>
    <cellStyle name="Accent6 4" xfId="173" xr:uid="{00000000-0005-0000-0000-0000AC000000}"/>
    <cellStyle name="Bad 2" xfId="174" xr:uid="{00000000-0005-0000-0000-0000AD000000}"/>
    <cellStyle name="Bad 3" xfId="175" xr:uid="{00000000-0005-0000-0000-0000AE000000}"/>
    <cellStyle name="Bad 3 2" xfId="176" xr:uid="{00000000-0005-0000-0000-0000AF000000}"/>
    <cellStyle name="Bad 4" xfId="177" xr:uid="{00000000-0005-0000-0000-0000B0000000}"/>
    <cellStyle name="BOLDl" xfId="178" xr:uid="{00000000-0005-0000-0000-0000B1000000}"/>
    <cellStyle name="Calculation 2" xfId="179" xr:uid="{00000000-0005-0000-0000-0000B2000000}"/>
    <cellStyle name="Calculation 3" xfId="180" xr:uid="{00000000-0005-0000-0000-0000B3000000}"/>
    <cellStyle name="Calculation 3 2" xfId="181" xr:uid="{00000000-0005-0000-0000-0000B4000000}"/>
    <cellStyle name="Calculation 4" xfId="182" xr:uid="{00000000-0005-0000-0000-0000B5000000}"/>
    <cellStyle name="category" xfId="183" xr:uid="{00000000-0005-0000-0000-0000B6000000}"/>
    <cellStyle name="Check Cell 2" xfId="184" xr:uid="{00000000-0005-0000-0000-0000B7000000}"/>
    <cellStyle name="Check Cell 3" xfId="185" xr:uid="{00000000-0005-0000-0000-0000B8000000}"/>
    <cellStyle name="Check Cell 3 2" xfId="186" xr:uid="{00000000-0005-0000-0000-0000B9000000}"/>
    <cellStyle name="Check Cell 4" xfId="187" xr:uid="{00000000-0005-0000-0000-0000BA000000}"/>
    <cellStyle name="Comma" xfId="188" builtinId="3"/>
    <cellStyle name="Comma [0.00]" xfId="189" xr:uid="{00000000-0005-0000-0000-0000BC000000}"/>
    <cellStyle name="Comma [0.00] 2" xfId="190" xr:uid="{00000000-0005-0000-0000-0000BD000000}"/>
    <cellStyle name="Comma 10" xfId="191" xr:uid="{00000000-0005-0000-0000-0000BE000000}"/>
    <cellStyle name="Comma 10 2" xfId="192" xr:uid="{00000000-0005-0000-0000-0000BF000000}"/>
    <cellStyle name="Comma 10 2 2" xfId="193" xr:uid="{00000000-0005-0000-0000-0000C0000000}"/>
    <cellStyle name="Comma 10 2 3" xfId="194" xr:uid="{00000000-0005-0000-0000-0000C1000000}"/>
    <cellStyle name="Comma 10 3" xfId="195" xr:uid="{00000000-0005-0000-0000-0000C2000000}"/>
    <cellStyle name="Comma 10 4" xfId="196" xr:uid="{00000000-0005-0000-0000-0000C3000000}"/>
    <cellStyle name="Comma 10_AA" xfId="197" xr:uid="{00000000-0005-0000-0000-0000C4000000}"/>
    <cellStyle name="Comma 11" xfId="198" xr:uid="{00000000-0005-0000-0000-0000C5000000}"/>
    <cellStyle name="Comma 11 2" xfId="199" xr:uid="{00000000-0005-0000-0000-0000C6000000}"/>
    <cellStyle name="Comma 11 2 2" xfId="200" xr:uid="{00000000-0005-0000-0000-0000C7000000}"/>
    <cellStyle name="Comma 11 3" xfId="201" xr:uid="{00000000-0005-0000-0000-0000C8000000}"/>
    <cellStyle name="Comma 11_Book1" xfId="202" xr:uid="{00000000-0005-0000-0000-0000C9000000}"/>
    <cellStyle name="Comma 12" xfId="203" xr:uid="{00000000-0005-0000-0000-0000CA000000}"/>
    <cellStyle name="Comma 12 2" xfId="204" xr:uid="{00000000-0005-0000-0000-0000CB000000}"/>
    <cellStyle name="Comma 12 2 2" xfId="205" xr:uid="{00000000-0005-0000-0000-0000CC000000}"/>
    <cellStyle name="Comma 12 3" xfId="206" xr:uid="{00000000-0005-0000-0000-0000CD000000}"/>
    <cellStyle name="Comma 12 4" xfId="207" xr:uid="{00000000-0005-0000-0000-0000CE000000}"/>
    <cellStyle name="Comma 12_Book2" xfId="208" xr:uid="{00000000-0005-0000-0000-0000CF000000}"/>
    <cellStyle name="Comma 13" xfId="209" xr:uid="{00000000-0005-0000-0000-0000D0000000}"/>
    <cellStyle name="Comma 13 2" xfId="210" xr:uid="{00000000-0005-0000-0000-0000D1000000}"/>
    <cellStyle name="Comma 13 3" xfId="211" xr:uid="{00000000-0005-0000-0000-0000D2000000}"/>
    <cellStyle name="Comma 14" xfId="212" xr:uid="{00000000-0005-0000-0000-0000D3000000}"/>
    <cellStyle name="Comma 14 10" xfId="213" xr:uid="{00000000-0005-0000-0000-0000D4000000}"/>
    <cellStyle name="Comma 14 11" xfId="214" xr:uid="{00000000-0005-0000-0000-0000D5000000}"/>
    <cellStyle name="Comma 14 12" xfId="215" xr:uid="{00000000-0005-0000-0000-0000D6000000}"/>
    <cellStyle name="Comma 14 13" xfId="216" xr:uid="{00000000-0005-0000-0000-0000D7000000}"/>
    <cellStyle name="Comma 14 2" xfId="217" xr:uid="{00000000-0005-0000-0000-0000D8000000}"/>
    <cellStyle name="Comma 14 2 2" xfId="218" xr:uid="{00000000-0005-0000-0000-0000D9000000}"/>
    <cellStyle name="Comma 14 3" xfId="219" xr:uid="{00000000-0005-0000-0000-0000DA000000}"/>
    <cellStyle name="Comma 14 4" xfId="220" xr:uid="{00000000-0005-0000-0000-0000DB000000}"/>
    <cellStyle name="Comma 14 5" xfId="221" xr:uid="{00000000-0005-0000-0000-0000DC000000}"/>
    <cellStyle name="Comma 14 6" xfId="222" xr:uid="{00000000-0005-0000-0000-0000DD000000}"/>
    <cellStyle name="Comma 14 7" xfId="223" xr:uid="{00000000-0005-0000-0000-0000DE000000}"/>
    <cellStyle name="Comma 14 8" xfId="224" xr:uid="{00000000-0005-0000-0000-0000DF000000}"/>
    <cellStyle name="Comma 14 9" xfId="225" xr:uid="{00000000-0005-0000-0000-0000E0000000}"/>
    <cellStyle name="Comma 15" xfId="226" xr:uid="{00000000-0005-0000-0000-0000E1000000}"/>
    <cellStyle name="Comma 15 2" xfId="227" xr:uid="{00000000-0005-0000-0000-0000E2000000}"/>
    <cellStyle name="Comma 15 3" xfId="228" xr:uid="{00000000-0005-0000-0000-0000E3000000}"/>
    <cellStyle name="Comma 16" xfId="229" xr:uid="{00000000-0005-0000-0000-0000E4000000}"/>
    <cellStyle name="Comma 16 2" xfId="230" xr:uid="{00000000-0005-0000-0000-0000E5000000}"/>
    <cellStyle name="Comma 17" xfId="231" xr:uid="{00000000-0005-0000-0000-0000E6000000}"/>
    <cellStyle name="Comma 18" xfId="232" xr:uid="{00000000-0005-0000-0000-0000E7000000}"/>
    <cellStyle name="Comma 19" xfId="233" xr:uid="{00000000-0005-0000-0000-0000E8000000}"/>
    <cellStyle name="Comma 2" xfId="234" xr:uid="{00000000-0005-0000-0000-0000E9000000}"/>
    <cellStyle name="Comma 2 2" xfId="235" xr:uid="{00000000-0005-0000-0000-0000EA000000}"/>
    <cellStyle name="Comma 2 2 2" xfId="236" xr:uid="{00000000-0005-0000-0000-0000EB000000}"/>
    <cellStyle name="Comma 2 2 3" xfId="237" xr:uid="{00000000-0005-0000-0000-0000EC000000}"/>
    <cellStyle name="Comma 2 2 4" xfId="238" xr:uid="{00000000-0005-0000-0000-0000ED000000}"/>
    <cellStyle name="Comma 2 2 5" xfId="239" xr:uid="{00000000-0005-0000-0000-0000EE000000}"/>
    <cellStyle name="Comma 2 2_AA" xfId="240" xr:uid="{00000000-0005-0000-0000-0000EF000000}"/>
    <cellStyle name="Comma 2 3" xfId="241" xr:uid="{00000000-0005-0000-0000-0000F0000000}"/>
    <cellStyle name="Comma 2 3 2" xfId="242" xr:uid="{00000000-0005-0000-0000-0000F1000000}"/>
    <cellStyle name="Comma 2 4" xfId="243" xr:uid="{00000000-0005-0000-0000-0000F2000000}"/>
    <cellStyle name="Comma 2 5" xfId="244" xr:uid="{00000000-0005-0000-0000-0000F3000000}"/>
    <cellStyle name="Comma 2 6" xfId="245" xr:uid="{00000000-0005-0000-0000-0000F4000000}"/>
    <cellStyle name="Comma 2 6 2" xfId="246" xr:uid="{00000000-0005-0000-0000-0000F5000000}"/>
    <cellStyle name="Comma 2_101740011_รายได้ค้างรับค่าคอมมิชชั่น" xfId="247" xr:uid="{00000000-0005-0000-0000-0000F6000000}"/>
    <cellStyle name="Comma 20" xfId="248" xr:uid="{00000000-0005-0000-0000-0000F7000000}"/>
    <cellStyle name="Comma 21" xfId="249" xr:uid="{00000000-0005-0000-0000-0000F8000000}"/>
    <cellStyle name="Comma 21 2" xfId="250" xr:uid="{00000000-0005-0000-0000-0000F9000000}"/>
    <cellStyle name="Comma 22" xfId="251" xr:uid="{00000000-0005-0000-0000-0000FA000000}"/>
    <cellStyle name="Comma 23" xfId="252" xr:uid="{00000000-0005-0000-0000-0000FB000000}"/>
    <cellStyle name="Comma 24" xfId="253" xr:uid="{00000000-0005-0000-0000-0000FC000000}"/>
    <cellStyle name="Comma 25" xfId="254" xr:uid="{00000000-0005-0000-0000-0000FD000000}"/>
    <cellStyle name="Comma 26" xfId="255" xr:uid="{00000000-0005-0000-0000-0000FE000000}"/>
    <cellStyle name="Comma 27" xfId="256" xr:uid="{00000000-0005-0000-0000-0000FF000000}"/>
    <cellStyle name="Comma 28" xfId="257" xr:uid="{00000000-0005-0000-0000-000000010000}"/>
    <cellStyle name="Comma 29" xfId="258" xr:uid="{00000000-0005-0000-0000-000001010000}"/>
    <cellStyle name="Comma 3" xfId="259" xr:uid="{00000000-0005-0000-0000-000002010000}"/>
    <cellStyle name="Comma 3 2" xfId="260" xr:uid="{00000000-0005-0000-0000-000003010000}"/>
    <cellStyle name="Comma 3 2 2" xfId="261" xr:uid="{00000000-0005-0000-0000-000004010000}"/>
    <cellStyle name="Comma 3 3" xfId="262" xr:uid="{00000000-0005-0000-0000-000005010000}"/>
    <cellStyle name="Comma 3 3 2" xfId="263" xr:uid="{00000000-0005-0000-0000-000006010000}"/>
    <cellStyle name="Comma 3 4" xfId="264" xr:uid="{00000000-0005-0000-0000-000007010000}"/>
    <cellStyle name="Comma 3 5" xfId="265" xr:uid="{00000000-0005-0000-0000-000008010000}"/>
    <cellStyle name="Comma 3_AA" xfId="266" xr:uid="{00000000-0005-0000-0000-000009010000}"/>
    <cellStyle name="Comma 30" xfId="267" xr:uid="{00000000-0005-0000-0000-00000A010000}"/>
    <cellStyle name="Comma 31" xfId="268" xr:uid="{00000000-0005-0000-0000-00000B010000}"/>
    <cellStyle name="Comma 32" xfId="269" xr:uid="{00000000-0005-0000-0000-00000C010000}"/>
    <cellStyle name="Comma 33" xfId="270" xr:uid="{00000000-0005-0000-0000-00000D010000}"/>
    <cellStyle name="Comma 34" xfId="271" xr:uid="{00000000-0005-0000-0000-00000E010000}"/>
    <cellStyle name="Comma 35" xfId="272" xr:uid="{00000000-0005-0000-0000-00000F010000}"/>
    <cellStyle name="Comma 36" xfId="273" xr:uid="{00000000-0005-0000-0000-000010010000}"/>
    <cellStyle name="Comma 4" xfId="274" xr:uid="{00000000-0005-0000-0000-000011010000}"/>
    <cellStyle name="Comma 4 2" xfId="275" xr:uid="{00000000-0005-0000-0000-000012010000}"/>
    <cellStyle name="Comma 4 3" xfId="276" xr:uid="{00000000-0005-0000-0000-000013010000}"/>
    <cellStyle name="Comma 4 3 2" xfId="277" xr:uid="{00000000-0005-0000-0000-000014010000}"/>
    <cellStyle name="Comma 4_AA" xfId="278" xr:uid="{00000000-0005-0000-0000-000015010000}"/>
    <cellStyle name="Comma 5" xfId="279" xr:uid="{00000000-0005-0000-0000-000016010000}"/>
    <cellStyle name="Comma 5 2" xfId="280" xr:uid="{00000000-0005-0000-0000-000017010000}"/>
    <cellStyle name="Comma 5 3" xfId="281" xr:uid="{00000000-0005-0000-0000-000018010000}"/>
    <cellStyle name="Comma 5 4" xfId="282" xr:uid="{00000000-0005-0000-0000-000019010000}"/>
    <cellStyle name="Comma 5_AA" xfId="283" xr:uid="{00000000-0005-0000-0000-00001A010000}"/>
    <cellStyle name="Comma 6" xfId="284" xr:uid="{00000000-0005-0000-0000-00001B010000}"/>
    <cellStyle name="Comma 6 2" xfId="285" xr:uid="{00000000-0005-0000-0000-00001C010000}"/>
    <cellStyle name="Comma 6 3" xfId="286" xr:uid="{00000000-0005-0000-0000-00001D010000}"/>
    <cellStyle name="Comma 6_Book1" xfId="287" xr:uid="{00000000-0005-0000-0000-00001E010000}"/>
    <cellStyle name="Comma 7" xfId="288" xr:uid="{00000000-0005-0000-0000-00001F010000}"/>
    <cellStyle name="Comma 7 2" xfId="289" xr:uid="{00000000-0005-0000-0000-000020010000}"/>
    <cellStyle name="Comma 7 3" xfId="290" xr:uid="{00000000-0005-0000-0000-000021010000}"/>
    <cellStyle name="Comma 7_Book1" xfId="291" xr:uid="{00000000-0005-0000-0000-000022010000}"/>
    <cellStyle name="Comma 8" xfId="292" xr:uid="{00000000-0005-0000-0000-000023010000}"/>
    <cellStyle name="Comma 8 2" xfId="293" xr:uid="{00000000-0005-0000-0000-000024010000}"/>
    <cellStyle name="Comma 8 2 2" xfId="294" xr:uid="{00000000-0005-0000-0000-000025010000}"/>
    <cellStyle name="Comma 8 3" xfId="295" xr:uid="{00000000-0005-0000-0000-000026010000}"/>
    <cellStyle name="Comma 8_Book1" xfId="296" xr:uid="{00000000-0005-0000-0000-000027010000}"/>
    <cellStyle name="Comma 9" xfId="297" xr:uid="{00000000-0005-0000-0000-000028010000}"/>
    <cellStyle name="Comma 9 2" xfId="298" xr:uid="{00000000-0005-0000-0000-000029010000}"/>
    <cellStyle name="Comma 9 2 2" xfId="299" xr:uid="{00000000-0005-0000-0000-00002A010000}"/>
    <cellStyle name="Comma 9 3" xfId="300" xr:uid="{00000000-0005-0000-0000-00002B010000}"/>
    <cellStyle name="Comma 9_Book1" xfId="301" xr:uid="{00000000-0005-0000-0000-00002C010000}"/>
    <cellStyle name="Comma Nung" xfId="302" xr:uid="{00000000-0005-0000-0000-00002D010000}"/>
    <cellStyle name="comma zerodec" xfId="303" xr:uid="{00000000-0005-0000-0000-00002E010000}"/>
    <cellStyle name="comma zerodec 2" xfId="304" xr:uid="{00000000-0005-0000-0000-00002F010000}"/>
    <cellStyle name="comma zerodec 2 2" xfId="305" xr:uid="{00000000-0005-0000-0000-000030010000}"/>
    <cellStyle name="Currency 10" xfId="306" xr:uid="{00000000-0005-0000-0000-000031010000}"/>
    <cellStyle name="Currency 11" xfId="307" xr:uid="{00000000-0005-0000-0000-000032010000}"/>
    <cellStyle name="Currency 12" xfId="308" xr:uid="{00000000-0005-0000-0000-000033010000}"/>
    <cellStyle name="Currency 13" xfId="309" xr:uid="{00000000-0005-0000-0000-000034010000}"/>
    <cellStyle name="Currency 14" xfId="310" xr:uid="{00000000-0005-0000-0000-000035010000}"/>
    <cellStyle name="Currency 2" xfId="311" xr:uid="{00000000-0005-0000-0000-000036010000}"/>
    <cellStyle name="Currency 2 2" xfId="312" xr:uid="{00000000-0005-0000-0000-000037010000}"/>
    <cellStyle name="Currency 2_คุณนที 2008" xfId="313" xr:uid="{00000000-0005-0000-0000-000038010000}"/>
    <cellStyle name="Currency 3" xfId="314" xr:uid="{00000000-0005-0000-0000-000039010000}"/>
    <cellStyle name="Currency 4" xfId="315" xr:uid="{00000000-0005-0000-0000-00003A010000}"/>
    <cellStyle name="Currency 5" xfId="316" xr:uid="{00000000-0005-0000-0000-00003B010000}"/>
    <cellStyle name="Currency 6" xfId="317" xr:uid="{00000000-0005-0000-0000-00003C010000}"/>
    <cellStyle name="Currency 7" xfId="318" xr:uid="{00000000-0005-0000-0000-00003D010000}"/>
    <cellStyle name="Currency 8" xfId="319" xr:uid="{00000000-0005-0000-0000-00003E010000}"/>
    <cellStyle name="Currency 9" xfId="320" xr:uid="{00000000-0005-0000-0000-00003F010000}"/>
    <cellStyle name="Currency1" xfId="321" xr:uid="{00000000-0005-0000-0000-000040010000}"/>
    <cellStyle name="Currency1 2" xfId="322" xr:uid="{00000000-0005-0000-0000-000041010000}"/>
    <cellStyle name="Currency1 2 2" xfId="323" xr:uid="{00000000-0005-0000-0000-000042010000}"/>
    <cellStyle name="Currency1 3" xfId="324" xr:uid="{00000000-0005-0000-0000-000043010000}"/>
    <cellStyle name="Date" xfId="325" xr:uid="{00000000-0005-0000-0000-000044010000}"/>
    <cellStyle name="Date 2" xfId="326" xr:uid="{00000000-0005-0000-0000-000045010000}"/>
    <cellStyle name="Dezimal [0]_AR-Bilanzen9901" xfId="327" xr:uid="{00000000-0005-0000-0000-000046010000}"/>
    <cellStyle name="Dezimal_AR-Bilanzen9901" xfId="328" xr:uid="{00000000-0005-0000-0000-000047010000}"/>
    <cellStyle name="Dollar (zero dec)" xfId="329" xr:uid="{00000000-0005-0000-0000-000048010000}"/>
    <cellStyle name="Dollar (zero dec) 2" xfId="330" xr:uid="{00000000-0005-0000-0000-000049010000}"/>
    <cellStyle name="Dollar (zero dec) 2 2" xfId="331" xr:uid="{00000000-0005-0000-0000-00004A010000}"/>
    <cellStyle name="E&amp;Y House" xfId="332" xr:uid="{00000000-0005-0000-0000-00004B010000}"/>
    <cellStyle name="Emphasis 1" xfId="333" xr:uid="{00000000-0005-0000-0000-00004C010000}"/>
    <cellStyle name="Emphasis 2" xfId="334" xr:uid="{00000000-0005-0000-0000-00004D010000}"/>
    <cellStyle name="Emphasis 3" xfId="335" xr:uid="{00000000-0005-0000-0000-00004E010000}"/>
    <cellStyle name="Euro" xfId="336" xr:uid="{00000000-0005-0000-0000-00004F010000}"/>
    <cellStyle name="Euro 2" xfId="337" xr:uid="{00000000-0005-0000-0000-000050010000}"/>
    <cellStyle name="Euro 3" xfId="338" xr:uid="{00000000-0005-0000-0000-000051010000}"/>
    <cellStyle name="Explanatory Text 2" xfId="339" xr:uid="{00000000-0005-0000-0000-000052010000}"/>
    <cellStyle name="Explanatory Text 3" xfId="340" xr:uid="{00000000-0005-0000-0000-000053010000}"/>
    <cellStyle name="Explanatory Text 3 2" xfId="341" xr:uid="{00000000-0005-0000-0000-000054010000}"/>
    <cellStyle name="Explanatory Text 4" xfId="342" xr:uid="{00000000-0005-0000-0000-000055010000}"/>
    <cellStyle name="Fixed" xfId="343" xr:uid="{00000000-0005-0000-0000-000056010000}"/>
    <cellStyle name="Fixed 2" xfId="344" xr:uid="{00000000-0005-0000-0000-000057010000}"/>
    <cellStyle name="Good 2" xfId="345" xr:uid="{00000000-0005-0000-0000-000058010000}"/>
    <cellStyle name="Good 3" xfId="346" xr:uid="{00000000-0005-0000-0000-000059010000}"/>
    <cellStyle name="Good 3 2" xfId="347" xr:uid="{00000000-0005-0000-0000-00005A010000}"/>
    <cellStyle name="Good 4" xfId="348" xr:uid="{00000000-0005-0000-0000-00005B010000}"/>
    <cellStyle name="Grey" xfId="349" xr:uid="{00000000-0005-0000-0000-00005C010000}"/>
    <cellStyle name="Grey 2" xfId="350" xr:uid="{00000000-0005-0000-0000-00005D010000}"/>
    <cellStyle name="HEADER" xfId="351" xr:uid="{00000000-0005-0000-0000-00005E010000}"/>
    <cellStyle name="Header - Style1" xfId="352" xr:uid="{00000000-0005-0000-0000-00005F010000}"/>
    <cellStyle name="Header1" xfId="353" xr:uid="{00000000-0005-0000-0000-000060010000}"/>
    <cellStyle name="Header2" xfId="354" xr:uid="{00000000-0005-0000-0000-000061010000}"/>
    <cellStyle name="Heading" xfId="355" xr:uid="{00000000-0005-0000-0000-000062010000}"/>
    <cellStyle name="Heading 1 2" xfId="356" xr:uid="{00000000-0005-0000-0000-000063010000}"/>
    <cellStyle name="Heading 1 3" xfId="357" xr:uid="{00000000-0005-0000-0000-000064010000}"/>
    <cellStyle name="Heading 1 3 2" xfId="358" xr:uid="{00000000-0005-0000-0000-000065010000}"/>
    <cellStyle name="Heading 1 4" xfId="359" xr:uid="{00000000-0005-0000-0000-000066010000}"/>
    <cellStyle name="Heading 2 2" xfId="360" xr:uid="{00000000-0005-0000-0000-000067010000}"/>
    <cellStyle name="Heading 2 3" xfId="361" xr:uid="{00000000-0005-0000-0000-000068010000}"/>
    <cellStyle name="Heading 2 3 2" xfId="362" xr:uid="{00000000-0005-0000-0000-000069010000}"/>
    <cellStyle name="Heading 2 4" xfId="363" xr:uid="{00000000-0005-0000-0000-00006A010000}"/>
    <cellStyle name="Heading 3 2" xfId="364" xr:uid="{00000000-0005-0000-0000-00006B010000}"/>
    <cellStyle name="Heading 3 3" xfId="365" xr:uid="{00000000-0005-0000-0000-00006C010000}"/>
    <cellStyle name="Heading 3 3 2" xfId="366" xr:uid="{00000000-0005-0000-0000-00006D010000}"/>
    <cellStyle name="Heading 3 4" xfId="367" xr:uid="{00000000-0005-0000-0000-00006E010000}"/>
    <cellStyle name="Heading 4 2" xfId="368" xr:uid="{00000000-0005-0000-0000-00006F010000}"/>
    <cellStyle name="Heading 4 3" xfId="369" xr:uid="{00000000-0005-0000-0000-000070010000}"/>
    <cellStyle name="Heading 4 3 2" xfId="370" xr:uid="{00000000-0005-0000-0000-000071010000}"/>
    <cellStyle name="Heading 4 4" xfId="371" xr:uid="{00000000-0005-0000-0000-000072010000}"/>
    <cellStyle name="HEADING1" xfId="372" xr:uid="{00000000-0005-0000-0000-000073010000}"/>
    <cellStyle name="HEADING2" xfId="373" xr:uid="{00000000-0005-0000-0000-000074010000}"/>
    <cellStyle name="HEADING2 2" xfId="374" xr:uid="{00000000-0005-0000-0000-000075010000}"/>
    <cellStyle name="Input [yellow]" xfId="375" xr:uid="{00000000-0005-0000-0000-000076010000}"/>
    <cellStyle name="Input [yellow] 2" xfId="376" xr:uid="{00000000-0005-0000-0000-000077010000}"/>
    <cellStyle name="Input 2" xfId="377" xr:uid="{00000000-0005-0000-0000-000078010000}"/>
    <cellStyle name="Input 3" xfId="378" xr:uid="{00000000-0005-0000-0000-000079010000}"/>
    <cellStyle name="Input 3 2" xfId="379" xr:uid="{00000000-0005-0000-0000-00007A010000}"/>
    <cellStyle name="Input 4" xfId="380" xr:uid="{00000000-0005-0000-0000-00007B010000}"/>
    <cellStyle name="Linked Cell 2" xfId="381" xr:uid="{00000000-0005-0000-0000-00007C010000}"/>
    <cellStyle name="Linked Cell 3" xfId="382" xr:uid="{00000000-0005-0000-0000-00007D010000}"/>
    <cellStyle name="Linked Cell 3 2" xfId="383" xr:uid="{00000000-0005-0000-0000-00007E010000}"/>
    <cellStyle name="Linked Cell 4" xfId="384" xr:uid="{00000000-0005-0000-0000-00007F010000}"/>
    <cellStyle name="Model" xfId="385" xr:uid="{00000000-0005-0000-0000-000080010000}"/>
    <cellStyle name="Neutral 2" xfId="386" xr:uid="{00000000-0005-0000-0000-000081010000}"/>
    <cellStyle name="Neutral 3" xfId="387" xr:uid="{00000000-0005-0000-0000-000082010000}"/>
    <cellStyle name="Neutral 3 2" xfId="388" xr:uid="{00000000-0005-0000-0000-000083010000}"/>
    <cellStyle name="Neutral 4" xfId="389" xr:uid="{00000000-0005-0000-0000-000084010000}"/>
    <cellStyle name="no dec" xfId="390" xr:uid="{00000000-0005-0000-0000-000085010000}"/>
    <cellStyle name="Normal" xfId="0" builtinId="0"/>
    <cellStyle name="Normal - Style1" xfId="391" xr:uid="{00000000-0005-0000-0000-000087010000}"/>
    <cellStyle name="Normal - Style1 2" xfId="392" xr:uid="{00000000-0005-0000-0000-000088010000}"/>
    <cellStyle name="Normal - Style1 3" xfId="393" xr:uid="{00000000-0005-0000-0000-000089010000}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1" xfId="397" xr:uid="{00000000-0005-0000-0000-00008D010000}"/>
    <cellStyle name="Normal 11 2" xfId="398" xr:uid="{00000000-0005-0000-0000-00008E010000}"/>
    <cellStyle name="Normal 12" xfId="399" xr:uid="{00000000-0005-0000-0000-00008F010000}"/>
    <cellStyle name="Normal 12 2" xfId="400" xr:uid="{00000000-0005-0000-0000-000090010000}"/>
    <cellStyle name="Normal 13" xfId="401" xr:uid="{00000000-0005-0000-0000-000091010000}"/>
    <cellStyle name="Normal 14" xfId="402" xr:uid="{00000000-0005-0000-0000-000092010000}"/>
    <cellStyle name="Normal 15" xfId="403" xr:uid="{00000000-0005-0000-0000-000093010000}"/>
    <cellStyle name="Normal 16" xfId="404" xr:uid="{00000000-0005-0000-0000-000094010000}"/>
    <cellStyle name="Normal 17" xfId="405" xr:uid="{00000000-0005-0000-0000-000095010000}"/>
    <cellStyle name="Normal 18" xfId="406" xr:uid="{00000000-0005-0000-0000-000096010000}"/>
    <cellStyle name="Normal 19" xfId="407" xr:uid="{00000000-0005-0000-0000-000097010000}"/>
    <cellStyle name="Normal 2" xfId="408" xr:uid="{00000000-0005-0000-0000-000098010000}"/>
    <cellStyle name="Normal 2 10" xfId="1615" xr:uid="{EBAA6A95-4772-4645-B6F6-67593C1569A8}"/>
    <cellStyle name="Normal 2 2" xfId="409" xr:uid="{00000000-0005-0000-0000-000099010000}"/>
    <cellStyle name="Normal 2 2 2" xfId="410" xr:uid="{00000000-0005-0000-0000-00009A010000}"/>
    <cellStyle name="Normal 2 2 3" xfId="411" xr:uid="{00000000-0005-0000-0000-00009B010000}"/>
    <cellStyle name="Normal 2 2 4" xfId="412" xr:uid="{00000000-0005-0000-0000-00009C010000}"/>
    <cellStyle name="Normal 2 2 5" xfId="413" xr:uid="{00000000-0005-0000-0000-00009D010000}"/>
    <cellStyle name="Normal 2 2_boi_WORKSHEET สค-ธค 51" xfId="414" xr:uid="{00000000-0005-0000-0000-00009E010000}"/>
    <cellStyle name="Normal 2 3" xfId="415" xr:uid="{00000000-0005-0000-0000-00009F010000}"/>
    <cellStyle name="Normal 2 3 2" xfId="416" xr:uid="{00000000-0005-0000-0000-0000A0010000}"/>
    <cellStyle name="Normal 2 3 3" xfId="417" xr:uid="{00000000-0005-0000-0000-0000A1010000}"/>
    <cellStyle name="Normal 2 3 4" xfId="418" xr:uid="{00000000-0005-0000-0000-0000A2010000}"/>
    <cellStyle name="Normal 2 3_เช็ครับ 03-53" xfId="419" xr:uid="{00000000-0005-0000-0000-0000A3010000}"/>
    <cellStyle name="Normal 2 4" xfId="420" xr:uid="{00000000-0005-0000-0000-0000A4010000}"/>
    <cellStyle name="Normal 2 5" xfId="421" xr:uid="{00000000-0005-0000-0000-0000A5010000}"/>
    <cellStyle name="Normal 2 6" xfId="422" xr:uid="{00000000-0005-0000-0000-0000A6010000}"/>
    <cellStyle name="Normal 2 7" xfId="423" xr:uid="{00000000-0005-0000-0000-0000A7010000}"/>
    <cellStyle name="Normal 2 8" xfId="424" xr:uid="{00000000-0005-0000-0000-0000A8010000}"/>
    <cellStyle name="Normal 2 9" xfId="425" xr:uid="{00000000-0005-0000-0000-0000A9010000}"/>
    <cellStyle name="Normal 2_2007_Conso Mtech Group (8 co)" xfId="426" xr:uid="{00000000-0005-0000-0000-0000AA010000}"/>
    <cellStyle name="Normal 20" xfId="427" xr:uid="{00000000-0005-0000-0000-0000AB010000}"/>
    <cellStyle name="Normal 20 2" xfId="428" xr:uid="{00000000-0005-0000-0000-0000AC010000}"/>
    <cellStyle name="Normal 21" xfId="429" xr:uid="{00000000-0005-0000-0000-0000AD010000}"/>
    <cellStyle name="Normal 22" xfId="430" xr:uid="{00000000-0005-0000-0000-0000AE010000}"/>
    <cellStyle name="Normal 23" xfId="431" xr:uid="{00000000-0005-0000-0000-0000AF010000}"/>
    <cellStyle name="Normal 24" xfId="432" xr:uid="{00000000-0005-0000-0000-0000B0010000}"/>
    <cellStyle name="Normal 261" xfId="433" xr:uid="{00000000-0005-0000-0000-0000B1010000}"/>
    <cellStyle name="Normal 3" xfId="434" xr:uid="{00000000-0005-0000-0000-0000B2010000}"/>
    <cellStyle name="Normal 3 2" xfId="435" xr:uid="{00000000-0005-0000-0000-0000B3010000}"/>
    <cellStyle name="Normal 3 3" xfId="436" xr:uid="{00000000-0005-0000-0000-0000B4010000}"/>
    <cellStyle name="Normal 3 3 2" xfId="437" xr:uid="{00000000-0005-0000-0000-0000B5010000}"/>
    <cellStyle name="Normal 3 3 3" xfId="438" xr:uid="{00000000-0005-0000-0000-0000B6010000}"/>
    <cellStyle name="Normal 3 4" xfId="439" xr:uid="{00000000-0005-0000-0000-0000B7010000}"/>
    <cellStyle name="Normal 3 5" xfId="440" xr:uid="{00000000-0005-0000-0000-0000B8010000}"/>
    <cellStyle name="Normal 3_2007_Conso Mtech Group (8 co)" xfId="441" xr:uid="{00000000-0005-0000-0000-0000B9010000}"/>
    <cellStyle name="Normal 4" xfId="442" xr:uid="{00000000-0005-0000-0000-0000BA010000}"/>
    <cellStyle name="Normal 4 2" xfId="443" xr:uid="{00000000-0005-0000-0000-0000BB010000}"/>
    <cellStyle name="Normal 4 3" xfId="444" xr:uid="{00000000-0005-0000-0000-0000BC010000}"/>
    <cellStyle name="Normal 4_AA" xfId="445" xr:uid="{00000000-0005-0000-0000-0000BD010000}"/>
    <cellStyle name="Normal 5" xfId="446" xr:uid="{00000000-0005-0000-0000-0000BE010000}"/>
    <cellStyle name="Normal 5 2" xfId="447" xr:uid="{00000000-0005-0000-0000-0000BF010000}"/>
    <cellStyle name="Normal 5 2 2" xfId="448" xr:uid="{00000000-0005-0000-0000-0000C0010000}"/>
    <cellStyle name="Normal 5 2 3" xfId="449" xr:uid="{00000000-0005-0000-0000-0000C1010000}"/>
    <cellStyle name="Normal 5 3" xfId="450" xr:uid="{00000000-0005-0000-0000-0000C2010000}"/>
    <cellStyle name="Normal 5_Book1" xfId="451" xr:uid="{00000000-0005-0000-0000-0000C3010000}"/>
    <cellStyle name="Normal 57" xfId="452" xr:uid="{00000000-0005-0000-0000-0000C4010000}"/>
    <cellStyle name="Normal 6" xfId="453" xr:uid="{00000000-0005-0000-0000-0000C5010000}"/>
    <cellStyle name="Normal 6 2" xfId="454" xr:uid="{00000000-0005-0000-0000-0000C6010000}"/>
    <cellStyle name="Normal 69" xfId="455" xr:uid="{00000000-0005-0000-0000-0000C7010000}"/>
    <cellStyle name="Normal 7" xfId="456" xr:uid="{00000000-0005-0000-0000-0000C8010000}"/>
    <cellStyle name="Normal 7 2" xfId="457" xr:uid="{00000000-0005-0000-0000-0000C9010000}"/>
    <cellStyle name="Normal 8" xfId="458" xr:uid="{00000000-0005-0000-0000-0000CA010000}"/>
    <cellStyle name="Normal 9" xfId="459" xr:uid="{00000000-0005-0000-0000-0000CB010000}"/>
    <cellStyle name="Normal 9 2" xfId="460" xr:uid="{00000000-0005-0000-0000-0000CC010000}"/>
    <cellStyle name="Normale_9639A02C" xfId="461" xr:uid="{00000000-0005-0000-0000-0000CD010000}"/>
    <cellStyle name="Note 2" xfId="462" xr:uid="{00000000-0005-0000-0000-0000CE010000}"/>
    <cellStyle name="Note 3" xfId="463" xr:uid="{00000000-0005-0000-0000-0000CF010000}"/>
    <cellStyle name="Note 4" xfId="464" xr:uid="{00000000-0005-0000-0000-0000D0010000}"/>
    <cellStyle name="Output 2" xfId="465" xr:uid="{00000000-0005-0000-0000-0000D1010000}"/>
    <cellStyle name="Output 3" xfId="466" xr:uid="{00000000-0005-0000-0000-0000D2010000}"/>
    <cellStyle name="Output 3 2" xfId="467" xr:uid="{00000000-0005-0000-0000-0000D3010000}"/>
    <cellStyle name="Output 4" xfId="468" xr:uid="{00000000-0005-0000-0000-0000D4010000}"/>
    <cellStyle name="Percent" xfId="469" builtinId="5"/>
    <cellStyle name="Percent [2]" xfId="470" xr:uid="{00000000-0005-0000-0000-0000D6010000}"/>
    <cellStyle name="Percent [2] 2" xfId="471" xr:uid="{00000000-0005-0000-0000-0000D7010000}"/>
    <cellStyle name="Percent [2] 3" xfId="472" xr:uid="{00000000-0005-0000-0000-0000D8010000}"/>
    <cellStyle name="Percent [2] 4" xfId="473" xr:uid="{00000000-0005-0000-0000-0000D9010000}"/>
    <cellStyle name="Percent 10" xfId="474" xr:uid="{00000000-0005-0000-0000-0000DA010000}"/>
    <cellStyle name="Percent 11" xfId="475" xr:uid="{00000000-0005-0000-0000-0000DB010000}"/>
    <cellStyle name="Percent 12" xfId="476" xr:uid="{00000000-0005-0000-0000-0000DC010000}"/>
    <cellStyle name="Percent 12 2" xfId="477" xr:uid="{00000000-0005-0000-0000-0000DD010000}"/>
    <cellStyle name="Percent 13" xfId="478" xr:uid="{00000000-0005-0000-0000-0000DE010000}"/>
    <cellStyle name="Percent 2" xfId="479" xr:uid="{00000000-0005-0000-0000-0000DF010000}"/>
    <cellStyle name="Percent 2 2" xfId="480" xr:uid="{00000000-0005-0000-0000-0000E0010000}"/>
    <cellStyle name="Percent 2 2 2" xfId="481" xr:uid="{00000000-0005-0000-0000-0000E1010000}"/>
    <cellStyle name="Percent 2 2 3" xfId="482" xr:uid="{00000000-0005-0000-0000-0000E2010000}"/>
    <cellStyle name="Percent 2 3" xfId="483" xr:uid="{00000000-0005-0000-0000-0000E3010000}"/>
    <cellStyle name="Percent 2 3 2" xfId="484" xr:uid="{00000000-0005-0000-0000-0000E4010000}"/>
    <cellStyle name="Percent 2 4" xfId="485" xr:uid="{00000000-0005-0000-0000-0000E5010000}"/>
    <cellStyle name="Percent 3" xfId="486" xr:uid="{00000000-0005-0000-0000-0000E6010000}"/>
    <cellStyle name="Percent 3 2" xfId="487" xr:uid="{00000000-0005-0000-0000-0000E7010000}"/>
    <cellStyle name="Percent 3 3" xfId="488" xr:uid="{00000000-0005-0000-0000-0000E8010000}"/>
    <cellStyle name="Percent 3 4" xfId="489" xr:uid="{00000000-0005-0000-0000-0000E9010000}"/>
    <cellStyle name="Percent 4" xfId="490" xr:uid="{00000000-0005-0000-0000-0000EA010000}"/>
    <cellStyle name="Percent 4 2" xfId="491" xr:uid="{00000000-0005-0000-0000-0000EB010000}"/>
    <cellStyle name="Percent 4 2 2" xfId="492" xr:uid="{00000000-0005-0000-0000-0000EC010000}"/>
    <cellStyle name="Percent 4 3" xfId="493" xr:uid="{00000000-0005-0000-0000-0000ED010000}"/>
    <cellStyle name="Percent 5" xfId="494" xr:uid="{00000000-0005-0000-0000-0000EE010000}"/>
    <cellStyle name="Percent 6" xfId="495" xr:uid="{00000000-0005-0000-0000-0000EF010000}"/>
    <cellStyle name="Percent 7" xfId="496" xr:uid="{00000000-0005-0000-0000-0000F0010000}"/>
    <cellStyle name="Percent 7 2" xfId="497" xr:uid="{00000000-0005-0000-0000-0000F1010000}"/>
    <cellStyle name="Percent 8" xfId="498" xr:uid="{00000000-0005-0000-0000-0000F2010000}"/>
    <cellStyle name="Percent 9" xfId="499" xr:uid="{00000000-0005-0000-0000-0000F3010000}"/>
    <cellStyle name="Q" xfId="500" xr:uid="{00000000-0005-0000-0000-0000F4010000}"/>
    <cellStyle name="Quantity" xfId="501" xr:uid="{00000000-0005-0000-0000-0000F5010000}"/>
    <cellStyle name="Quantity 2" xfId="502" xr:uid="{00000000-0005-0000-0000-0000F6010000}"/>
    <cellStyle name="Quantity 3" xfId="503" xr:uid="{00000000-0005-0000-0000-0000F7010000}"/>
    <cellStyle name="Quantity 4" xfId="504" xr:uid="{00000000-0005-0000-0000-0000F8010000}"/>
    <cellStyle name="Rittichai" xfId="505" xr:uid="{00000000-0005-0000-0000-0000F9010000}"/>
    <cellStyle name="Rittichai 2" xfId="506" xr:uid="{00000000-0005-0000-0000-0000FA010000}"/>
    <cellStyle name="Rittichai 3" xfId="507" xr:uid="{00000000-0005-0000-0000-0000FB010000}"/>
    <cellStyle name="Rittichai 4" xfId="508" xr:uid="{00000000-0005-0000-0000-0000FC010000}"/>
    <cellStyle name="Sheet Title" xfId="509" xr:uid="{00000000-0005-0000-0000-0000FD010000}"/>
    <cellStyle name="small border line" xfId="510" xr:uid="{00000000-0005-0000-0000-0000FE010000}"/>
    <cellStyle name="small border line 2" xfId="511" xr:uid="{00000000-0005-0000-0000-0000FF010000}"/>
    <cellStyle name="Standard_AR-Bilanzen9901" xfId="512" xr:uid="{00000000-0005-0000-0000-000000020000}"/>
    <cellStyle name="Style 1" xfId="513" xr:uid="{00000000-0005-0000-0000-000001020000}"/>
    <cellStyle name="Style 1 2" xfId="514" xr:uid="{00000000-0005-0000-0000-000002020000}"/>
    <cellStyle name="Style 1 3" xfId="515" xr:uid="{00000000-0005-0000-0000-000003020000}"/>
    <cellStyle name="Style 1 4" xfId="516" xr:uid="{00000000-0005-0000-0000-000004020000}"/>
    <cellStyle name="STYLE1" xfId="517" xr:uid="{00000000-0005-0000-0000-000005020000}"/>
    <cellStyle name="STYLE2" xfId="518" xr:uid="{00000000-0005-0000-0000-000006020000}"/>
    <cellStyle name="subhead" xfId="519" xr:uid="{00000000-0005-0000-0000-000007020000}"/>
    <cellStyle name="Table" xfId="520" xr:uid="{00000000-0005-0000-0000-000008020000}"/>
    <cellStyle name="Table 2" xfId="521" xr:uid="{00000000-0005-0000-0000-000009020000}"/>
    <cellStyle name="Table 3" xfId="522" xr:uid="{00000000-0005-0000-0000-00000A020000}"/>
    <cellStyle name="Table 4" xfId="523" xr:uid="{00000000-0005-0000-0000-00000B020000}"/>
    <cellStyle name="Text" xfId="524" xr:uid="{00000000-0005-0000-0000-00000C020000}"/>
    <cellStyle name="Times New Roman" xfId="525" xr:uid="{00000000-0005-0000-0000-00000D020000}"/>
    <cellStyle name="Title 2" xfId="526" xr:uid="{00000000-0005-0000-0000-00000E020000}"/>
    <cellStyle name="Title 3" xfId="527" xr:uid="{00000000-0005-0000-0000-00000F020000}"/>
    <cellStyle name="Title 3 2" xfId="528" xr:uid="{00000000-0005-0000-0000-000010020000}"/>
    <cellStyle name="Title 4" xfId="529" xr:uid="{00000000-0005-0000-0000-000011020000}"/>
    <cellStyle name="Total 2" xfId="530" xr:uid="{00000000-0005-0000-0000-000012020000}"/>
    <cellStyle name="Total 2 2" xfId="531" xr:uid="{00000000-0005-0000-0000-000013020000}"/>
    <cellStyle name="Total 3" xfId="532" xr:uid="{00000000-0005-0000-0000-000014020000}"/>
    <cellStyle name="Total 3 2" xfId="533" xr:uid="{00000000-0005-0000-0000-000015020000}"/>
    <cellStyle name="Total 4" xfId="534" xr:uid="{00000000-0005-0000-0000-000016020000}"/>
    <cellStyle name="Tusental (0)_pldt" xfId="535" xr:uid="{00000000-0005-0000-0000-000017020000}"/>
    <cellStyle name="Tusental_A-listan (fixad)" xfId="536" xr:uid="{00000000-0005-0000-0000-000018020000}"/>
    <cellStyle name="Valuta (0)_pldt" xfId="537" xr:uid="{00000000-0005-0000-0000-000019020000}"/>
    <cellStyle name="Valuta_NPV" xfId="538" xr:uid="{00000000-0005-0000-0000-00001A020000}"/>
    <cellStyle name="W" xfId="539" xr:uid="{00000000-0005-0000-0000-00001B020000}"/>
    <cellStyle name="Währung [0]_AR-Bilanzen9901" xfId="540" xr:uid="{00000000-0005-0000-0000-00001C020000}"/>
    <cellStyle name="Währung_AR-Bilanzen9901" xfId="541" xr:uid="{00000000-0005-0000-0000-00001D020000}"/>
    <cellStyle name="Warning Text 2" xfId="542" xr:uid="{00000000-0005-0000-0000-00001E020000}"/>
    <cellStyle name="Warning Text 3" xfId="543" xr:uid="{00000000-0005-0000-0000-00001F020000}"/>
    <cellStyle name="Warning Text 3 2" xfId="544" xr:uid="{00000000-0005-0000-0000-000020020000}"/>
    <cellStyle name="Warning Text 4" xfId="545" xr:uid="{00000000-0005-0000-0000-000021020000}"/>
    <cellStyle name="WHead - Style2" xfId="546" xr:uid="{00000000-0005-0000-0000-000022020000}"/>
    <cellStyle name="เครื่องหมายเปอร์เซ็นต์_Sheet1" xfId="547" xr:uid="{00000000-0005-0000-0000-000023020000}"/>
    <cellStyle name="เครื่องหมายจุลภาค 10" xfId="548" xr:uid="{00000000-0005-0000-0000-000024020000}"/>
    <cellStyle name="เครื่องหมายจุลภาค 11" xfId="549" xr:uid="{00000000-0005-0000-0000-000025020000}"/>
    <cellStyle name="เครื่องหมายจุลภาค 11 2" xfId="550" xr:uid="{00000000-0005-0000-0000-000026020000}"/>
    <cellStyle name="เครื่องหมายจุลภาค 12" xfId="551" xr:uid="{00000000-0005-0000-0000-000027020000}"/>
    <cellStyle name="เครื่องหมายจุลภาค 13" xfId="552" xr:uid="{00000000-0005-0000-0000-000028020000}"/>
    <cellStyle name="เครื่องหมายจุลภาค 14" xfId="553" xr:uid="{00000000-0005-0000-0000-000029020000}"/>
    <cellStyle name="เครื่องหมายจุลภาค 14 2" xfId="554" xr:uid="{00000000-0005-0000-0000-00002A020000}"/>
    <cellStyle name="เครื่องหมายจุลภาค 15" xfId="555" xr:uid="{00000000-0005-0000-0000-00002B020000}"/>
    <cellStyle name="เครื่องหมายจุลภาค 16" xfId="556" xr:uid="{00000000-0005-0000-0000-00002C020000}"/>
    <cellStyle name="เครื่องหมายจุลภาค 17" xfId="557" xr:uid="{00000000-0005-0000-0000-00002D020000}"/>
    <cellStyle name="เครื่องหมายจุลภาค 18" xfId="558" xr:uid="{00000000-0005-0000-0000-00002E020000}"/>
    <cellStyle name="เครื่องหมายจุลภาค 19" xfId="559" xr:uid="{00000000-0005-0000-0000-00002F020000}"/>
    <cellStyle name="เครื่องหมายจุลภาค 2" xfId="560" xr:uid="{00000000-0005-0000-0000-000030020000}"/>
    <cellStyle name="เครื่องหมายจุลภาค 2 2" xfId="561" xr:uid="{00000000-0005-0000-0000-000031020000}"/>
    <cellStyle name="เครื่องหมายจุลภาค 2 3" xfId="562" xr:uid="{00000000-0005-0000-0000-000032020000}"/>
    <cellStyle name="เครื่องหมายจุลภาค 2 4" xfId="563" xr:uid="{00000000-0005-0000-0000-000033020000}"/>
    <cellStyle name="เครื่องหมายจุลภาค 2 5" xfId="564" xr:uid="{00000000-0005-0000-0000-000034020000}"/>
    <cellStyle name="เครื่องหมายจุลภาค 20" xfId="565" xr:uid="{00000000-0005-0000-0000-000035020000}"/>
    <cellStyle name="เครื่องหมายจุลภาค 21" xfId="566" xr:uid="{00000000-0005-0000-0000-000036020000}"/>
    <cellStyle name="เครื่องหมายจุลภาค 22" xfId="567" xr:uid="{00000000-0005-0000-0000-000037020000}"/>
    <cellStyle name="เครื่องหมายจุลภาค 23" xfId="568" xr:uid="{00000000-0005-0000-0000-000038020000}"/>
    <cellStyle name="เครื่องหมายจุลภาค 24" xfId="569" xr:uid="{00000000-0005-0000-0000-000039020000}"/>
    <cellStyle name="เครื่องหมายจุลภาค 25" xfId="570" xr:uid="{00000000-0005-0000-0000-00003A020000}"/>
    <cellStyle name="เครื่องหมายจุลภาค 26" xfId="571" xr:uid="{00000000-0005-0000-0000-00003B020000}"/>
    <cellStyle name="เครื่องหมายจุลภาค 27" xfId="572" xr:uid="{00000000-0005-0000-0000-00003C020000}"/>
    <cellStyle name="เครื่องหมายจุลภาค 28" xfId="573" xr:uid="{00000000-0005-0000-0000-00003D020000}"/>
    <cellStyle name="เครื่องหมายจุลภาค 29" xfId="574" xr:uid="{00000000-0005-0000-0000-00003E020000}"/>
    <cellStyle name="เครื่องหมายจุลภาค 3" xfId="575" xr:uid="{00000000-0005-0000-0000-00003F020000}"/>
    <cellStyle name="เครื่องหมายจุลภาค 3 2" xfId="576" xr:uid="{00000000-0005-0000-0000-000040020000}"/>
    <cellStyle name="เครื่องหมายจุลภาค 3 3" xfId="577" xr:uid="{00000000-0005-0000-0000-000041020000}"/>
    <cellStyle name="เครื่องหมายจุลภาค 3 4" xfId="578" xr:uid="{00000000-0005-0000-0000-000042020000}"/>
    <cellStyle name="เครื่องหมายจุลภาค 30" xfId="579" xr:uid="{00000000-0005-0000-0000-000043020000}"/>
    <cellStyle name="เครื่องหมายจุลภาค 31" xfId="580" xr:uid="{00000000-0005-0000-0000-000044020000}"/>
    <cellStyle name="เครื่องหมายจุลภาค 32" xfId="581" xr:uid="{00000000-0005-0000-0000-000045020000}"/>
    <cellStyle name="เครื่องหมายจุลภาค 33" xfId="582" xr:uid="{00000000-0005-0000-0000-000046020000}"/>
    <cellStyle name="เครื่องหมายจุลภาค 34" xfId="583" xr:uid="{00000000-0005-0000-0000-000047020000}"/>
    <cellStyle name="เครื่องหมายจุลภาค 35" xfId="584" xr:uid="{00000000-0005-0000-0000-000048020000}"/>
    <cellStyle name="เครื่องหมายจุลภาค 36" xfId="585" xr:uid="{00000000-0005-0000-0000-000049020000}"/>
    <cellStyle name="เครื่องหมายจุลภาค 37" xfId="586" xr:uid="{00000000-0005-0000-0000-00004A020000}"/>
    <cellStyle name="เครื่องหมายจุลภาค 38" xfId="587" xr:uid="{00000000-0005-0000-0000-00004B020000}"/>
    <cellStyle name="เครื่องหมายจุลภาค 39" xfId="588" xr:uid="{00000000-0005-0000-0000-00004C020000}"/>
    <cellStyle name="เครื่องหมายจุลภาค 4" xfId="589" xr:uid="{00000000-0005-0000-0000-00004D020000}"/>
    <cellStyle name="เครื่องหมายจุลภาค 4 2" xfId="590" xr:uid="{00000000-0005-0000-0000-00004E020000}"/>
    <cellStyle name="เครื่องหมายจุลภาค 4 3" xfId="591" xr:uid="{00000000-0005-0000-0000-00004F020000}"/>
    <cellStyle name="เครื่องหมายจุลภาค 4_IFEC Q2_Tuk" xfId="592" xr:uid="{00000000-0005-0000-0000-000050020000}"/>
    <cellStyle name="เครื่องหมายจุลภาค 40" xfId="593" xr:uid="{00000000-0005-0000-0000-000051020000}"/>
    <cellStyle name="เครื่องหมายจุลภาค 41" xfId="594" xr:uid="{00000000-0005-0000-0000-000052020000}"/>
    <cellStyle name="เครื่องหมายจุลภาค 42" xfId="595" xr:uid="{00000000-0005-0000-0000-000053020000}"/>
    <cellStyle name="เครื่องหมายจุลภาค 43" xfId="596" xr:uid="{00000000-0005-0000-0000-000054020000}"/>
    <cellStyle name="เครื่องหมายจุลภาค 44" xfId="597" xr:uid="{00000000-0005-0000-0000-000055020000}"/>
    <cellStyle name="เครื่องหมายจุลภาค 45" xfId="598" xr:uid="{00000000-0005-0000-0000-000056020000}"/>
    <cellStyle name="เครื่องหมายจุลภาค 46" xfId="599" xr:uid="{00000000-0005-0000-0000-000057020000}"/>
    <cellStyle name="เครื่องหมายจุลภาค 49" xfId="600" xr:uid="{00000000-0005-0000-0000-000058020000}"/>
    <cellStyle name="เครื่องหมายจุลภาค 5" xfId="601" xr:uid="{00000000-0005-0000-0000-000059020000}"/>
    <cellStyle name="เครื่องหมายจุลภาค 5 2" xfId="602" xr:uid="{00000000-0005-0000-0000-00005A020000}"/>
    <cellStyle name="เครื่องหมายจุลภาค 6" xfId="603" xr:uid="{00000000-0005-0000-0000-00005B020000}"/>
    <cellStyle name="เครื่องหมายจุลภาค 7" xfId="604" xr:uid="{00000000-0005-0000-0000-00005C020000}"/>
    <cellStyle name="เครื่องหมายจุลภาค 7 2" xfId="605" xr:uid="{00000000-0005-0000-0000-00005D020000}"/>
    <cellStyle name="เครื่องหมายจุลภาค 8" xfId="606" xr:uid="{00000000-0005-0000-0000-00005E020000}"/>
    <cellStyle name="เครื่องหมายจุลภาค 9" xfId="607" xr:uid="{00000000-0005-0000-0000-00005F020000}"/>
    <cellStyle name="เครื่องหมายจุลภาค 9 2" xfId="608" xr:uid="{00000000-0005-0000-0000-000060020000}"/>
    <cellStyle name="เครื่องหมายสกุลเงิน 2" xfId="609" xr:uid="{00000000-0005-0000-0000-000061020000}"/>
    <cellStyle name="เชื่อมโยงหลายมิติ" xfId="610" xr:uid="{00000000-0005-0000-0000-000062020000}"/>
    <cellStyle name="เชื่อมโยงหลายมิติ 2" xfId="611" xr:uid="{00000000-0005-0000-0000-000063020000}"/>
    <cellStyle name="เปอร์เซ็นต์ 2" xfId="612" xr:uid="{00000000-0005-0000-0000-000064020000}"/>
    <cellStyle name="เปอร์เซ็นต์ 2 2" xfId="613" xr:uid="{00000000-0005-0000-0000-000065020000}"/>
    <cellStyle name="เปอร์เซ็นต์ 3" xfId="614" xr:uid="{00000000-0005-0000-0000-000066020000}"/>
    <cellStyle name="เปอร์เซ็นต์ 4" xfId="615" xr:uid="{00000000-0005-0000-0000-000067020000}"/>
    <cellStyle name="เปอร์เซ็นต์ 5" xfId="616" xr:uid="{00000000-0005-0000-0000-000068020000}"/>
    <cellStyle name="เปอร์เซ็นต์ 6" xfId="617" xr:uid="{00000000-0005-0000-0000-000069020000}"/>
    <cellStyle name="แสดงผล 2" xfId="618" xr:uid="{00000000-0005-0000-0000-00006A020000}"/>
    <cellStyle name="การคำนวณ 2" xfId="619" xr:uid="{00000000-0005-0000-0000-00006B020000}"/>
    <cellStyle name="ชื่อเรื่อง 2" xfId="620" xr:uid="{00000000-0005-0000-0000-00006C020000}"/>
    <cellStyle name="ตามการเชื่อมโยงหลายมิติ" xfId="621" xr:uid="{00000000-0005-0000-0000-00006D020000}"/>
    <cellStyle name="ตามการเชื่อมโยงหลายมิติ 2" xfId="622" xr:uid="{00000000-0005-0000-0000-00006E020000}"/>
    <cellStyle name="น้บะภฒ_95" xfId="623" xr:uid="{00000000-0005-0000-0000-00006F020000}"/>
    <cellStyle name="ปกติ 10" xfId="624" xr:uid="{00000000-0005-0000-0000-000070020000}"/>
    <cellStyle name="ปกติ 10 10" xfId="625" xr:uid="{00000000-0005-0000-0000-000071020000}"/>
    <cellStyle name="ปกติ 10 11" xfId="626" xr:uid="{00000000-0005-0000-0000-000072020000}"/>
    <cellStyle name="ปกติ 10 12" xfId="627" xr:uid="{00000000-0005-0000-0000-000073020000}"/>
    <cellStyle name="ปกติ 10 13" xfId="628" xr:uid="{00000000-0005-0000-0000-000074020000}"/>
    <cellStyle name="ปกติ 10 14" xfId="629" xr:uid="{00000000-0005-0000-0000-000075020000}"/>
    <cellStyle name="ปกติ 10 15" xfId="630" xr:uid="{00000000-0005-0000-0000-000076020000}"/>
    <cellStyle name="ปกติ 10 16" xfId="631" xr:uid="{00000000-0005-0000-0000-000077020000}"/>
    <cellStyle name="ปกติ 10 17" xfId="632" xr:uid="{00000000-0005-0000-0000-000078020000}"/>
    <cellStyle name="ปกติ 10 18" xfId="633" xr:uid="{00000000-0005-0000-0000-000079020000}"/>
    <cellStyle name="ปกติ 10 19" xfId="634" xr:uid="{00000000-0005-0000-0000-00007A020000}"/>
    <cellStyle name="ปกติ 10 2" xfId="635" xr:uid="{00000000-0005-0000-0000-00007B020000}"/>
    <cellStyle name="ปกติ 10 20" xfId="636" xr:uid="{00000000-0005-0000-0000-00007C020000}"/>
    <cellStyle name="ปกติ 10 21" xfId="637" xr:uid="{00000000-0005-0000-0000-00007D020000}"/>
    <cellStyle name="ปกติ 10 22" xfId="638" xr:uid="{00000000-0005-0000-0000-00007E020000}"/>
    <cellStyle name="ปกติ 10 23" xfId="639" xr:uid="{00000000-0005-0000-0000-00007F020000}"/>
    <cellStyle name="ปกติ 10 24" xfId="640" xr:uid="{00000000-0005-0000-0000-000080020000}"/>
    <cellStyle name="ปกติ 10 25" xfId="641" xr:uid="{00000000-0005-0000-0000-000081020000}"/>
    <cellStyle name="ปกติ 10 26" xfId="642" xr:uid="{00000000-0005-0000-0000-000082020000}"/>
    <cellStyle name="ปกติ 10 27" xfId="643" xr:uid="{00000000-0005-0000-0000-000083020000}"/>
    <cellStyle name="ปกติ 10 28" xfId="644" xr:uid="{00000000-0005-0000-0000-000084020000}"/>
    <cellStyle name="ปกติ 10 29" xfId="645" xr:uid="{00000000-0005-0000-0000-000085020000}"/>
    <cellStyle name="ปกติ 10 3" xfId="646" xr:uid="{00000000-0005-0000-0000-000086020000}"/>
    <cellStyle name="ปกติ 10 30" xfId="647" xr:uid="{00000000-0005-0000-0000-000087020000}"/>
    <cellStyle name="ปกติ 10 31" xfId="648" xr:uid="{00000000-0005-0000-0000-000088020000}"/>
    <cellStyle name="ปกติ 10 32" xfId="649" xr:uid="{00000000-0005-0000-0000-000089020000}"/>
    <cellStyle name="ปกติ 10 33" xfId="650" xr:uid="{00000000-0005-0000-0000-00008A020000}"/>
    <cellStyle name="ปกติ 10 34" xfId="651" xr:uid="{00000000-0005-0000-0000-00008B020000}"/>
    <cellStyle name="ปกติ 10 35" xfId="652" xr:uid="{00000000-0005-0000-0000-00008C020000}"/>
    <cellStyle name="ปกติ 10 36" xfId="653" xr:uid="{00000000-0005-0000-0000-00008D020000}"/>
    <cellStyle name="ปกติ 10 37" xfId="654" xr:uid="{00000000-0005-0000-0000-00008E020000}"/>
    <cellStyle name="ปกติ 10 38" xfId="655" xr:uid="{00000000-0005-0000-0000-00008F020000}"/>
    <cellStyle name="ปกติ 10 39" xfId="656" xr:uid="{00000000-0005-0000-0000-000090020000}"/>
    <cellStyle name="ปกติ 10 4" xfId="657" xr:uid="{00000000-0005-0000-0000-000091020000}"/>
    <cellStyle name="ปกติ 10 40" xfId="658" xr:uid="{00000000-0005-0000-0000-000092020000}"/>
    <cellStyle name="ปกติ 10 41" xfId="659" xr:uid="{00000000-0005-0000-0000-000093020000}"/>
    <cellStyle name="ปกติ 10 42" xfId="660" xr:uid="{00000000-0005-0000-0000-000094020000}"/>
    <cellStyle name="ปกติ 10 43" xfId="661" xr:uid="{00000000-0005-0000-0000-000095020000}"/>
    <cellStyle name="ปกติ 10 44" xfId="662" xr:uid="{00000000-0005-0000-0000-000096020000}"/>
    <cellStyle name="ปกติ 10 45" xfId="663" xr:uid="{00000000-0005-0000-0000-000097020000}"/>
    <cellStyle name="ปกติ 10 46" xfId="664" xr:uid="{00000000-0005-0000-0000-000098020000}"/>
    <cellStyle name="ปกติ 10 47" xfId="665" xr:uid="{00000000-0005-0000-0000-000099020000}"/>
    <cellStyle name="ปกติ 10 48" xfId="666" xr:uid="{00000000-0005-0000-0000-00009A020000}"/>
    <cellStyle name="ปกติ 10 49" xfId="667" xr:uid="{00000000-0005-0000-0000-00009B020000}"/>
    <cellStyle name="ปกติ 10 5" xfId="668" xr:uid="{00000000-0005-0000-0000-00009C020000}"/>
    <cellStyle name="ปกติ 10 50" xfId="669" xr:uid="{00000000-0005-0000-0000-00009D020000}"/>
    <cellStyle name="ปกติ 10 51" xfId="670" xr:uid="{00000000-0005-0000-0000-00009E020000}"/>
    <cellStyle name="ปกติ 10 52" xfId="671" xr:uid="{00000000-0005-0000-0000-00009F020000}"/>
    <cellStyle name="ปกติ 10 53" xfId="672" xr:uid="{00000000-0005-0000-0000-0000A0020000}"/>
    <cellStyle name="ปกติ 10 54" xfId="673" xr:uid="{00000000-0005-0000-0000-0000A1020000}"/>
    <cellStyle name="ปกติ 10 55" xfId="674" xr:uid="{00000000-0005-0000-0000-0000A2020000}"/>
    <cellStyle name="ปกติ 10 56" xfId="675" xr:uid="{00000000-0005-0000-0000-0000A3020000}"/>
    <cellStyle name="ปกติ 10 57" xfId="676" xr:uid="{00000000-0005-0000-0000-0000A4020000}"/>
    <cellStyle name="ปกติ 10 58" xfId="677" xr:uid="{00000000-0005-0000-0000-0000A5020000}"/>
    <cellStyle name="ปกติ 10 59" xfId="678" xr:uid="{00000000-0005-0000-0000-0000A6020000}"/>
    <cellStyle name="ปกติ 10 6" xfId="679" xr:uid="{00000000-0005-0000-0000-0000A7020000}"/>
    <cellStyle name="ปกติ 10 60" xfId="680" xr:uid="{00000000-0005-0000-0000-0000A8020000}"/>
    <cellStyle name="ปกติ 10 61" xfId="681" xr:uid="{00000000-0005-0000-0000-0000A9020000}"/>
    <cellStyle name="ปกติ 10 62" xfId="682" xr:uid="{00000000-0005-0000-0000-0000AA020000}"/>
    <cellStyle name="ปกติ 10 63" xfId="683" xr:uid="{00000000-0005-0000-0000-0000AB020000}"/>
    <cellStyle name="ปกติ 10 64" xfId="684" xr:uid="{00000000-0005-0000-0000-0000AC020000}"/>
    <cellStyle name="ปกติ 10 65" xfId="685" xr:uid="{00000000-0005-0000-0000-0000AD020000}"/>
    <cellStyle name="ปกติ 10 66" xfId="686" xr:uid="{00000000-0005-0000-0000-0000AE020000}"/>
    <cellStyle name="ปกติ 10 67" xfId="687" xr:uid="{00000000-0005-0000-0000-0000AF020000}"/>
    <cellStyle name="ปกติ 10 68" xfId="688" xr:uid="{00000000-0005-0000-0000-0000B0020000}"/>
    <cellStyle name="ปกติ 10 69" xfId="689" xr:uid="{00000000-0005-0000-0000-0000B1020000}"/>
    <cellStyle name="ปกติ 10 7" xfId="690" xr:uid="{00000000-0005-0000-0000-0000B2020000}"/>
    <cellStyle name="ปกติ 10 8" xfId="691" xr:uid="{00000000-0005-0000-0000-0000B3020000}"/>
    <cellStyle name="ปกติ 10 9" xfId="692" xr:uid="{00000000-0005-0000-0000-0000B4020000}"/>
    <cellStyle name="ปกติ 10_Asia Metal Y2008" xfId="693" xr:uid="{00000000-0005-0000-0000-0000B5020000}"/>
    <cellStyle name="ปกติ 11" xfId="694" xr:uid="{00000000-0005-0000-0000-0000B6020000}"/>
    <cellStyle name="ปกติ 11 10" xfId="695" xr:uid="{00000000-0005-0000-0000-0000B7020000}"/>
    <cellStyle name="ปกติ 11 11" xfId="696" xr:uid="{00000000-0005-0000-0000-0000B8020000}"/>
    <cellStyle name="ปกติ 11 12" xfId="697" xr:uid="{00000000-0005-0000-0000-0000B9020000}"/>
    <cellStyle name="ปกติ 11 13" xfId="698" xr:uid="{00000000-0005-0000-0000-0000BA020000}"/>
    <cellStyle name="ปกติ 11 14" xfId="699" xr:uid="{00000000-0005-0000-0000-0000BB020000}"/>
    <cellStyle name="ปกติ 11 15" xfId="700" xr:uid="{00000000-0005-0000-0000-0000BC020000}"/>
    <cellStyle name="ปกติ 11 16" xfId="701" xr:uid="{00000000-0005-0000-0000-0000BD020000}"/>
    <cellStyle name="ปกติ 11 17" xfId="702" xr:uid="{00000000-0005-0000-0000-0000BE020000}"/>
    <cellStyle name="ปกติ 11 18" xfId="703" xr:uid="{00000000-0005-0000-0000-0000BF020000}"/>
    <cellStyle name="ปกติ 11 19" xfId="704" xr:uid="{00000000-0005-0000-0000-0000C0020000}"/>
    <cellStyle name="ปกติ 11 2" xfId="705" xr:uid="{00000000-0005-0000-0000-0000C1020000}"/>
    <cellStyle name="ปกติ 11 20" xfId="706" xr:uid="{00000000-0005-0000-0000-0000C2020000}"/>
    <cellStyle name="ปกติ 11 21" xfId="707" xr:uid="{00000000-0005-0000-0000-0000C3020000}"/>
    <cellStyle name="ปกติ 11 22" xfId="708" xr:uid="{00000000-0005-0000-0000-0000C4020000}"/>
    <cellStyle name="ปกติ 11 23" xfId="709" xr:uid="{00000000-0005-0000-0000-0000C5020000}"/>
    <cellStyle name="ปกติ 11 24" xfId="710" xr:uid="{00000000-0005-0000-0000-0000C6020000}"/>
    <cellStyle name="ปกติ 11 25" xfId="711" xr:uid="{00000000-0005-0000-0000-0000C7020000}"/>
    <cellStyle name="ปกติ 11 26" xfId="712" xr:uid="{00000000-0005-0000-0000-0000C8020000}"/>
    <cellStyle name="ปกติ 11 27" xfId="713" xr:uid="{00000000-0005-0000-0000-0000C9020000}"/>
    <cellStyle name="ปกติ 11 28" xfId="714" xr:uid="{00000000-0005-0000-0000-0000CA020000}"/>
    <cellStyle name="ปกติ 11 29" xfId="715" xr:uid="{00000000-0005-0000-0000-0000CB020000}"/>
    <cellStyle name="ปกติ 11 3" xfId="716" xr:uid="{00000000-0005-0000-0000-0000CC020000}"/>
    <cellStyle name="ปกติ 11 30" xfId="717" xr:uid="{00000000-0005-0000-0000-0000CD020000}"/>
    <cellStyle name="ปกติ 11 31" xfId="718" xr:uid="{00000000-0005-0000-0000-0000CE020000}"/>
    <cellStyle name="ปกติ 11 32" xfId="719" xr:uid="{00000000-0005-0000-0000-0000CF020000}"/>
    <cellStyle name="ปกติ 11 33" xfId="720" xr:uid="{00000000-0005-0000-0000-0000D0020000}"/>
    <cellStyle name="ปกติ 11 34" xfId="721" xr:uid="{00000000-0005-0000-0000-0000D1020000}"/>
    <cellStyle name="ปกติ 11 35" xfId="722" xr:uid="{00000000-0005-0000-0000-0000D2020000}"/>
    <cellStyle name="ปกติ 11 36" xfId="723" xr:uid="{00000000-0005-0000-0000-0000D3020000}"/>
    <cellStyle name="ปกติ 11 37" xfId="724" xr:uid="{00000000-0005-0000-0000-0000D4020000}"/>
    <cellStyle name="ปกติ 11 38" xfId="725" xr:uid="{00000000-0005-0000-0000-0000D5020000}"/>
    <cellStyle name="ปกติ 11 39" xfId="726" xr:uid="{00000000-0005-0000-0000-0000D6020000}"/>
    <cellStyle name="ปกติ 11 4" xfId="727" xr:uid="{00000000-0005-0000-0000-0000D7020000}"/>
    <cellStyle name="ปกติ 11 40" xfId="728" xr:uid="{00000000-0005-0000-0000-0000D8020000}"/>
    <cellStyle name="ปกติ 11 41" xfId="729" xr:uid="{00000000-0005-0000-0000-0000D9020000}"/>
    <cellStyle name="ปกติ 11 42" xfId="730" xr:uid="{00000000-0005-0000-0000-0000DA020000}"/>
    <cellStyle name="ปกติ 11 43" xfId="731" xr:uid="{00000000-0005-0000-0000-0000DB020000}"/>
    <cellStyle name="ปกติ 11 44" xfId="732" xr:uid="{00000000-0005-0000-0000-0000DC020000}"/>
    <cellStyle name="ปกติ 11 45" xfId="733" xr:uid="{00000000-0005-0000-0000-0000DD020000}"/>
    <cellStyle name="ปกติ 11 46" xfId="734" xr:uid="{00000000-0005-0000-0000-0000DE020000}"/>
    <cellStyle name="ปกติ 11 47" xfId="735" xr:uid="{00000000-0005-0000-0000-0000DF020000}"/>
    <cellStyle name="ปกติ 11 48" xfId="736" xr:uid="{00000000-0005-0000-0000-0000E0020000}"/>
    <cellStyle name="ปกติ 11 49" xfId="737" xr:uid="{00000000-0005-0000-0000-0000E1020000}"/>
    <cellStyle name="ปกติ 11 5" xfId="738" xr:uid="{00000000-0005-0000-0000-0000E2020000}"/>
    <cellStyle name="ปกติ 11 50" xfId="739" xr:uid="{00000000-0005-0000-0000-0000E3020000}"/>
    <cellStyle name="ปกติ 11 51" xfId="740" xr:uid="{00000000-0005-0000-0000-0000E4020000}"/>
    <cellStyle name="ปกติ 11 52" xfId="741" xr:uid="{00000000-0005-0000-0000-0000E5020000}"/>
    <cellStyle name="ปกติ 11 53" xfId="742" xr:uid="{00000000-0005-0000-0000-0000E6020000}"/>
    <cellStyle name="ปกติ 11 54" xfId="743" xr:uid="{00000000-0005-0000-0000-0000E7020000}"/>
    <cellStyle name="ปกติ 11 55" xfId="744" xr:uid="{00000000-0005-0000-0000-0000E8020000}"/>
    <cellStyle name="ปกติ 11 56" xfId="745" xr:uid="{00000000-0005-0000-0000-0000E9020000}"/>
    <cellStyle name="ปกติ 11 57" xfId="746" xr:uid="{00000000-0005-0000-0000-0000EA020000}"/>
    <cellStyle name="ปกติ 11 58" xfId="747" xr:uid="{00000000-0005-0000-0000-0000EB020000}"/>
    <cellStyle name="ปกติ 11 59" xfId="748" xr:uid="{00000000-0005-0000-0000-0000EC020000}"/>
    <cellStyle name="ปกติ 11 6" xfId="749" xr:uid="{00000000-0005-0000-0000-0000ED020000}"/>
    <cellStyle name="ปกติ 11 60" xfId="750" xr:uid="{00000000-0005-0000-0000-0000EE020000}"/>
    <cellStyle name="ปกติ 11 61" xfId="751" xr:uid="{00000000-0005-0000-0000-0000EF020000}"/>
    <cellStyle name="ปกติ 11 62" xfId="752" xr:uid="{00000000-0005-0000-0000-0000F0020000}"/>
    <cellStyle name="ปกติ 11 63" xfId="753" xr:uid="{00000000-0005-0000-0000-0000F1020000}"/>
    <cellStyle name="ปกติ 11 64" xfId="754" xr:uid="{00000000-0005-0000-0000-0000F2020000}"/>
    <cellStyle name="ปกติ 11 65" xfId="755" xr:uid="{00000000-0005-0000-0000-0000F3020000}"/>
    <cellStyle name="ปกติ 11 66" xfId="756" xr:uid="{00000000-0005-0000-0000-0000F4020000}"/>
    <cellStyle name="ปกติ 11 67" xfId="757" xr:uid="{00000000-0005-0000-0000-0000F5020000}"/>
    <cellStyle name="ปกติ 11 68" xfId="758" xr:uid="{00000000-0005-0000-0000-0000F6020000}"/>
    <cellStyle name="ปกติ 11 69" xfId="759" xr:uid="{00000000-0005-0000-0000-0000F7020000}"/>
    <cellStyle name="ปกติ 11 7" xfId="760" xr:uid="{00000000-0005-0000-0000-0000F8020000}"/>
    <cellStyle name="ปกติ 11 8" xfId="761" xr:uid="{00000000-0005-0000-0000-0000F9020000}"/>
    <cellStyle name="ปกติ 11 9" xfId="762" xr:uid="{00000000-0005-0000-0000-0000FA020000}"/>
    <cellStyle name="ปกติ 11_Asia Metal Y2008" xfId="763" xr:uid="{00000000-0005-0000-0000-0000FB020000}"/>
    <cellStyle name="ปกติ 12" xfId="764" xr:uid="{00000000-0005-0000-0000-0000FC020000}"/>
    <cellStyle name="ปกติ 12 10" xfId="765" xr:uid="{00000000-0005-0000-0000-0000FD020000}"/>
    <cellStyle name="ปกติ 12 11" xfId="766" xr:uid="{00000000-0005-0000-0000-0000FE020000}"/>
    <cellStyle name="ปกติ 12 12" xfId="767" xr:uid="{00000000-0005-0000-0000-0000FF020000}"/>
    <cellStyle name="ปกติ 12 13" xfId="768" xr:uid="{00000000-0005-0000-0000-000000030000}"/>
    <cellStyle name="ปกติ 12 14" xfId="769" xr:uid="{00000000-0005-0000-0000-000001030000}"/>
    <cellStyle name="ปกติ 12 15" xfId="770" xr:uid="{00000000-0005-0000-0000-000002030000}"/>
    <cellStyle name="ปกติ 12 16" xfId="771" xr:uid="{00000000-0005-0000-0000-000003030000}"/>
    <cellStyle name="ปกติ 12 17" xfId="772" xr:uid="{00000000-0005-0000-0000-000004030000}"/>
    <cellStyle name="ปกติ 12 18" xfId="773" xr:uid="{00000000-0005-0000-0000-000005030000}"/>
    <cellStyle name="ปกติ 12 19" xfId="774" xr:uid="{00000000-0005-0000-0000-000006030000}"/>
    <cellStyle name="ปกติ 12 2" xfId="775" xr:uid="{00000000-0005-0000-0000-000007030000}"/>
    <cellStyle name="ปกติ 12 20" xfId="776" xr:uid="{00000000-0005-0000-0000-000008030000}"/>
    <cellStyle name="ปกติ 12 21" xfId="777" xr:uid="{00000000-0005-0000-0000-000009030000}"/>
    <cellStyle name="ปกติ 12 22" xfId="778" xr:uid="{00000000-0005-0000-0000-00000A030000}"/>
    <cellStyle name="ปกติ 12 23" xfId="779" xr:uid="{00000000-0005-0000-0000-00000B030000}"/>
    <cellStyle name="ปกติ 12 24" xfId="780" xr:uid="{00000000-0005-0000-0000-00000C030000}"/>
    <cellStyle name="ปกติ 12 25" xfId="781" xr:uid="{00000000-0005-0000-0000-00000D030000}"/>
    <cellStyle name="ปกติ 12 26" xfId="782" xr:uid="{00000000-0005-0000-0000-00000E030000}"/>
    <cellStyle name="ปกติ 12 27" xfId="783" xr:uid="{00000000-0005-0000-0000-00000F030000}"/>
    <cellStyle name="ปกติ 12 28" xfId="784" xr:uid="{00000000-0005-0000-0000-000010030000}"/>
    <cellStyle name="ปกติ 12 29" xfId="785" xr:uid="{00000000-0005-0000-0000-000011030000}"/>
    <cellStyle name="ปกติ 12 3" xfId="786" xr:uid="{00000000-0005-0000-0000-000012030000}"/>
    <cellStyle name="ปกติ 12 30" xfId="787" xr:uid="{00000000-0005-0000-0000-000013030000}"/>
    <cellStyle name="ปกติ 12 31" xfId="788" xr:uid="{00000000-0005-0000-0000-000014030000}"/>
    <cellStyle name="ปกติ 12 32" xfId="789" xr:uid="{00000000-0005-0000-0000-000015030000}"/>
    <cellStyle name="ปกติ 12 33" xfId="790" xr:uid="{00000000-0005-0000-0000-000016030000}"/>
    <cellStyle name="ปกติ 12 34" xfId="791" xr:uid="{00000000-0005-0000-0000-000017030000}"/>
    <cellStyle name="ปกติ 12 35" xfId="792" xr:uid="{00000000-0005-0000-0000-000018030000}"/>
    <cellStyle name="ปกติ 12 36" xfId="793" xr:uid="{00000000-0005-0000-0000-000019030000}"/>
    <cellStyle name="ปกติ 12 37" xfId="794" xr:uid="{00000000-0005-0000-0000-00001A030000}"/>
    <cellStyle name="ปกติ 12 38" xfId="795" xr:uid="{00000000-0005-0000-0000-00001B030000}"/>
    <cellStyle name="ปกติ 12 39" xfId="796" xr:uid="{00000000-0005-0000-0000-00001C030000}"/>
    <cellStyle name="ปกติ 12 4" xfId="797" xr:uid="{00000000-0005-0000-0000-00001D030000}"/>
    <cellStyle name="ปกติ 12 40" xfId="798" xr:uid="{00000000-0005-0000-0000-00001E030000}"/>
    <cellStyle name="ปกติ 12 41" xfId="799" xr:uid="{00000000-0005-0000-0000-00001F030000}"/>
    <cellStyle name="ปกติ 12 42" xfId="800" xr:uid="{00000000-0005-0000-0000-000020030000}"/>
    <cellStyle name="ปกติ 12 43" xfId="801" xr:uid="{00000000-0005-0000-0000-000021030000}"/>
    <cellStyle name="ปกติ 12 44" xfId="802" xr:uid="{00000000-0005-0000-0000-000022030000}"/>
    <cellStyle name="ปกติ 12 45" xfId="803" xr:uid="{00000000-0005-0000-0000-000023030000}"/>
    <cellStyle name="ปกติ 12 46" xfId="804" xr:uid="{00000000-0005-0000-0000-000024030000}"/>
    <cellStyle name="ปกติ 12 47" xfId="805" xr:uid="{00000000-0005-0000-0000-000025030000}"/>
    <cellStyle name="ปกติ 12 48" xfId="806" xr:uid="{00000000-0005-0000-0000-000026030000}"/>
    <cellStyle name="ปกติ 12 49" xfId="807" xr:uid="{00000000-0005-0000-0000-000027030000}"/>
    <cellStyle name="ปกติ 12 5" xfId="808" xr:uid="{00000000-0005-0000-0000-000028030000}"/>
    <cellStyle name="ปกติ 12 50" xfId="809" xr:uid="{00000000-0005-0000-0000-000029030000}"/>
    <cellStyle name="ปกติ 12 51" xfId="810" xr:uid="{00000000-0005-0000-0000-00002A030000}"/>
    <cellStyle name="ปกติ 12 52" xfId="811" xr:uid="{00000000-0005-0000-0000-00002B030000}"/>
    <cellStyle name="ปกติ 12 53" xfId="812" xr:uid="{00000000-0005-0000-0000-00002C030000}"/>
    <cellStyle name="ปกติ 12 54" xfId="813" xr:uid="{00000000-0005-0000-0000-00002D030000}"/>
    <cellStyle name="ปกติ 12 55" xfId="814" xr:uid="{00000000-0005-0000-0000-00002E030000}"/>
    <cellStyle name="ปกติ 12 56" xfId="815" xr:uid="{00000000-0005-0000-0000-00002F030000}"/>
    <cellStyle name="ปกติ 12 57" xfId="816" xr:uid="{00000000-0005-0000-0000-000030030000}"/>
    <cellStyle name="ปกติ 12 58" xfId="817" xr:uid="{00000000-0005-0000-0000-000031030000}"/>
    <cellStyle name="ปกติ 12 59" xfId="818" xr:uid="{00000000-0005-0000-0000-000032030000}"/>
    <cellStyle name="ปกติ 12 6" xfId="819" xr:uid="{00000000-0005-0000-0000-000033030000}"/>
    <cellStyle name="ปกติ 12 60" xfId="820" xr:uid="{00000000-0005-0000-0000-000034030000}"/>
    <cellStyle name="ปกติ 12 61" xfId="821" xr:uid="{00000000-0005-0000-0000-000035030000}"/>
    <cellStyle name="ปกติ 12 62" xfId="822" xr:uid="{00000000-0005-0000-0000-000036030000}"/>
    <cellStyle name="ปกติ 12 63" xfId="823" xr:uid="{00000000-0005-0000-0000-000037030000}"/>
    <cellStyle name="ปกติ 12 64" xfId="824" xr:uid="{00000000-0005-0000-0000-000038030000}"/>
    <cellStyle name="ปกติ 12 65" xfId="825" xr:uid="{00000000-0005-0000-0000-000039030000}"/>
    <cellStyle name="ปกติ 12 66" xfId="826" xr:uid="{00000000-0005-0000-0000-00003A030000}"/>
    <cellStyle name="ปกติ 12 67" xfId="827" xr:uid="{00000000-0005-0000-0000-00003B030000}"/>
    <cellStyle name="ปกติ 12 68" xfId="828" xr:uid="{00000000-0005-0000-0000-00003C030000}"/>
    <cellStyle name="ปกติ 12 69" xfId="829" xr:uid="{00000000-0005-0000-0000-00003D030000}"/>
    <cellStyle name="ปกติ 12 7" xfId="830" xr:uid="{00000000-0005-0000-0000-00003E030000}"/>
    <cellStyle name="ปกติ 12 8" xfId="831" xr:uid="{00000000-0005-0000-0000-00003F030000}"/>
    <cellStyle name="ปกติ 12 9" xfId="832" xr:uid="{00000000-0005-0000-0000-000040030000}"/>
    <cellStyle name="ปกติ 12_Asia Metal Y2008" xfId="833" xr:uid="{00000000-0005-0000-0000-000041030000}"/>
    <cellStyle name="ปกติ 13" xfId="834" xr:uid="{00000000-0005-0000-0000-000042030000}"/>
    <cellStyle name="ปกติ 13 10" xfId="835" xr:uid="{00000000-0005-0000-0000-000043030000}"/>
    <cellStyle name="ปกติ 13 11" xfId="836" xr:uid="{00000000-0005-0000-0000-000044030000}"/>
    <cellStyle name="ปกติ 13 12" xfId="837" xr:uid="{00000000-0005-0000-0000-000045030000}"/>
    <cellStyle name="ปกติ 13 13" xfId="838" xr:uid="{00000000-0005-0000-0000-000046030000}"/>
    <cellStyle name="ปกติ 13 14" xfId="839" xr:uid="{00000000-0005-0000-0000-000047030000}"/>
    <cellStyle name="ปกติ 13 15" xfId="840" xr:uid="{00000000-0005-0000-0000-000048030000}"/>
    <cellStyle name="ปกติ 13 16" xfId="841" xr:uid="{00000000-0005-0000-0000-000049030000}"/>
    <cellStyle name="ปกติ 13 17" xfId="842" xr:uid="{00000000-0005-0000-0000-00004A030000}"/>
    <cellStyle name="ปกติ 13 18" xfId="843" xr:uid="{00000000-0005-0000-0000-00004B030000}"/>
    <cellStyle name="ปกติ 13 19" xfId="844" xr:uid="{00000000-0005-0000-0000-00004C030000}"/>
    <cellStyle name="ปกติ 13 2" xfId="845" xr:uid="{00000000-0005-0000-0000-00004D030000}"/>
    <cellStyle name="ปกติ 13 20" xfId="846" xr:uid="{00000000-0005-0000-0000-00004E030000}"/>
    <cellStyle name="ปกติ 13 21" xfId="847" xr:uid="{00000000-0005-0000-0000-00004F030000}"/>
    <cellStyle name="ปกติ 13 22" xfId="848" xr:uid="{00000000-0005-0000-0000-000050030000}"/>
    <cellStyle name="ปกติ 13 23" xfId="849" xr:uid="{00000000-0005-0000-0000-000051030000}"/>
    <cellStyle name="ปกติ 13 24" xfId="850" xr:uid="{00000000-0005-0000-0000-000052030000}"/>
    <cellStyle name="ปกติ 13 25" xfId="851" xr:uid="{00000000-0005-0000-0000-000053030000}"/>
    <cellStyle name="ปกติ 13 26" xfId="852" xr:uid="{00000000-0005-0000-0000-000054030000}"/>
    <cellStyle name="ปกติ 13 27" xfId="853" xr:uid="{00000000-0005-0000-0000-000055030000}"/>
    <cellStyle name="ปกติ 13 28" xfId="854" xr:uid="{00000000-0005-0000-0000-000056030000}"/>
    <cellStyle name="ปกติ 13 29" xfId="855" xr:uid="{00000000-0005-0000-0000-000057030000}"/>
    <cellStyle name="ปกติ 13 3" xfId="856" xr:uid="{00000000-0005-0000-0000-000058030000}"/>
    <cellStyle name="ปกติ 13 30" xfId="857" xr:uid="{00000000-0005-0000-0000-000059030000}"/>
    <cellStyle name="ปกติ 13 31" xfId="858" xr:uid="{00000000-0005-0000-0000-00005A030000}"/>
    <cellStyle name="ปกติ 13 32" xfId="859" xr:uid="{00000000-0005-0000-0000-00005B030000}"/>
    <cellStyle name="ปกติ 13 33" xfId="860" xr:uid="{00000000-0005-0000-0000-00005C030000}"/>
    <cellStyle name="ปกติ 13 34" xfId="861" xr:uid="{00000000-0005-0000-0000-00005D030000}"/>
    <cellStyle name="ปกติ 13 35" xfId="862" xr:uid="{00000000-0005-0000-0000-00005E030000}"/>
    <cellStyle name="ปกติ 13 36" xfId="863" xr:uid="{00000000-0005-0000-0000-00005F030000}"/>
    <cellStyle name="ปกติ 13 37" xfId="864" xr:uid="{00000000-0005-0000-0000-000060030000}"/>
    <cellStyle name="ปกติ 13 38" xfId="865" xr:uid="{00000000-0005-0000-0000-000061030000}"/>
    <cellStyle name="ปกติ 13 39" xfId="866" xr:uid="{00000000-0005-0000-0000-000062030000}"/>
    <cellStyle name="ปกติ 13 4" xfId="867" xr:uid="{00000000-0005-0000-0000-000063030000}"/>
    <cellStyle name="ปกติ 13 40" xfId="868" xr:uid="{00000000-0005-0000-0000-000064030000}"/>
    <cellStyle name="ปกติ 13 41" xfId="869" xr:uid="{00000000-0005-0000-0000-000065030000}"/>
    <cellStyle name="ปกติ 13 42" xfId="870" xr:uid="{00000000-0005-0000-0000-000066030000}"/>
    <cellStyle name="ปกติ 13 43" xfId="871" xr:uid="{00000000-0005-0000-0000-000067030000}"/>
    <cellStyle name="ปกติ 13 44" xfId="872" xr:uid="{00000000-0005-0000-0000-000068030000}"/>
    <cellStyle name="ปกติ 13 45" xfId="873" xr:uid="{00000000-0005-0000-0000-000069030000}"/>
    <cellStyle name="ปกติ 13 46" xfId="874" xr:uid="{00000000-0005-0000-0000-00006A030000}"/>
    <cellStyle name="ปกติ 13 47" xfId="875" xr:uid="{00000000-0005-0000-0000-00006B030000}"/>
    <cellStyle name="ปกติ 13 48" xfId="876" xr:uid="{00000000-0005-0000-0000-00006C030000}"/>
    <cellStyle name="ปกติ 13 49" xfId="877" xr:uid="{00000000-0005-0000-0000-00006D030000}"/>
    <cellStyle name="ปกติ 13 5" xfId="878" xr:uid="{00000000-0005-0000-0000-00006E030000}"/>
    <cellStyle name="ปกติ 13 50" xfId="879" xr:uid="{00000000-0005-0000-0000-00006F030000}"/>
    <cellStyle name="ปกติ 13 51" xfId="880" xr:uid="{00000000-0005-0000-0000-000070030000}"/>
    <cellStyle name="ปกติ 13 52" xfId="881" xr:uid="{00000000-0005-0000-0000-000071030000}"/>
    <cellStyle name="ปกติ 13 53" xfId="882" xr:uid="{00000000-0005-0000-0000-000072030000}"/>
    <cellStyle name="ปกติ 13 54" xfId="883" xr:uid="{00000000-0005-0000-0000-000073030000}"/>
    <cellStyle name="ปกติ 13 55" xfId="884" xr:uid="{00000000-0005-0000-0000-000074030000}"/>
    <cellStyle name="ปกติ 13 56" xfId="885" xr:uid="{00000000-0005-0000-0000-000075030000}"/>
    <cellStyle name="ปกติ 13 57" xfId="886" xr:uid="{00000000-0005-0000-0000-000076030000}"/>
    <cellStyle name="ปกติ 13 58" xfId="887" xr:uid="{00000000-0005-0000-0000-000077030000}"/>
    <cellStyle name="ปกติ 13 59" xfId="888" xr:uid="{00000000-0005-0000-0000-000078030000}"/>
    <cellStyle name="ปกติ 13 6" xfId="889" xr:uid="{00000000-0005-0000-0000-000079030000}"/>
    <cellStyle name="ปกติ 13 60" xfId="890" xr:uid="{00000000-0005-0000-0000-00007A030000}"/>
    <cellStyle name="ปกติ 13 61" xfId="891" xr:uid="{00000000-0005-0000-0000-00007B030000}"/>
    <cellStyle name="ปกติ 13 62" xfId="892" xr:uid="{00000000-0005-0000-0000-00007C030000}"/>
    <cellStyle name="ปกติ 13 63" xfId="893" xr:uid="{00000000-0005-0000-0000-00007D030000}"/>
    <cellStyle name="ปกติ 13 64" xfId="894" xr:uid="{00000000-0005-0000-0000-00007E030000}"/>
    <cellStyle name="ปกติ 13 65" xfId="895" xr:uid="{00000000-0005-0000-0000-00007F030000}"/>
    <cellStyle name="ปกติ 13 66" xfId="896" xr:uid="{00000000-0005-0000-0000-000080030000}"/>
    <cellStyle name="ปกติ 13 67" xfId="897" xr:uid="{00000000-0005-0000-0000-000081030000}"/>
    <cellStyle name="ปกติ 13 68" xfId="898" xr:uid="{00000000-0005-0000-0000-000082030000}"/>
    <cellStyle name="ปกติ 13 69" xfId="899" xr:uid="{00000000-0005-0000-0000-000083030000}"/>
    <cellStyle name="ปกติ 13 7" xfId="900" xr:uid="{00000000-0005-0000-0000-000084030000}"/>
    <cellStyle name="ปกติ 13 8" xfId="901" xr:uid="{00000000-0005-0000-0000-000085030000}"/>
    <cellStyle name="ปกติ 13 9" xfId="902" xr:uid="{00000000-0005-0000-0000-000086030000}"/>
    <cellStyle name="ปกติ 13_Asia Metal Y2008" xfId="903" xr:uid="{00000000-0005-0000-0000-000087030000}"/>
    <cellStyle name="ปกติ 14" xfId="904" xr:uid="{00000000-0005-0000-0000-000088030000}"/>
    <cellStyle name="ปกติ 14 10" xfId="905" xr:uid="{00000000-0005-0000-0000-000089030000}"/>
    <cellStyle name="ปกติ 14 11" xfId="906" xr:uid="{00000000-0005-0000-0000-00008A030000}"/>
    <cellStyle name="ปกติ 14 12" xfId="907" xr:uid="{00000000-0005-0000-0000-00008B030000}"/>
    <cellStyle name="ปกติ 14 13" xfId="908" xr:uid="{00000000-0005-0000-0000-00008C030000}"/>
    <cellStyle name="ปกติ 14 14" xfId="909" xr:uid="{00000000-0005-0000-0000-00008D030000}"/>
    <cellStyle name="ปกติ 14 15" xfId="910" xr:uid="{00000000-0005-0000-0000-00008E030000}"/>
    <cellStyle name="ปกติ 14 16" xfId="911" xr:uid="{00000000-0005-0000-0000-00008F030000}"/>
    <cellStyle name="ปกติ 14 17" xfId="912" xr:uid="{00000000-0005-0000-0000-000090030000}"/>
    <cellStyle name="ปกติ 14 18" xfId="913" xr:uid="{00000000-0005-0000-0000-000091030000}"/>
    <cellStyle name="ปกติ 14 19" xfId="914" xr:uid="{00000000-0005-0000-0000-000092030000}"/>
    <cellStyle name="ปกติ 14 2" xfId="915" xr:uid="{00000000-0005-0000-0000-000093030000}"/>
    <cellStyle name="ปกติ 14 20" xfId="916" xr:uid="{00000000-0005-0000-0000-000094030000}"/>
    <cellStyle name="ปกติ 14 21" xfId="917" xr:uid="{00000000-0005-0000-0000-000095030000}"/>
    <cellStyle name="ปกติ 14 22" xfId="918" xr:uid="{00000000-0005-0000-0000-000096030000}"/>
    <cellStyle name="ปกติ 14 23" xfId="919" xr:uid="{00000000-0005-0000-0000-000097030000}"/>
    <cellStyle name="ปกติ 14 24" xfId="920" xr:uid="{00000000-0005-0000-0000-000098030000}"/>
    <cellStyle name="ปกติ 14 25" xfId="921" xr:uid="{00000000-0005-0000-0000-000099030000}"/>
    <cellStyle name="ปกติ 14 26" xfId="922" xr:uid="{00000000-0005-0000-0000-00009A030000}"/>
    <cellStyle name="ปกติ 14 27" xfId="923" xr:uid="{00000000-0005-0000-0000-00009B030000}"/>
    <cellStyle name="ปกติ 14 28" xfId="924" xr:uid="{00000000-0005-0000-0000-00009C030000}"/>
    <cellStyle name="ปกติ 14 29" xfId="925" xr:uid="{00000000-0005-0000-0000-00009D030000}"/>
    <cellStyle name="ปกติ 14 3" xfId="926" xr:uid="{00000000-0005-0000-0000-00009E030000}"/>
    <cellStyle name="ปกติ 14 30" xfId="927" xr:uid="{00000000-0005-0000-0000-00009F030000}"/>
    <cellStyle name="ปกติ 14 31" xfId="928" xr:uid="{00000000-0005-0000-0000-0000A0030000}"/>
    <cellStyle name="ปกติ 14 32" xfId="929" xr:uid="{00000000-0005-0000-0000-0000A1030000}"/>
    <cellStyle name="ปกติ 14 33" xfId="930" xr:uid="{00000000-0005-0000-0000-0000A2030000}"/>
    <cellStyle name="ปกติ 14 34" xfId="931" xr:uid="{00000000-0005-0000-0000-0000A3030000}"/>
    <cellStyle name="ปกติ 14 35" xfId="932" xr:uid="{00000000-0005-0000-0000-0000A4030000}"/>
    <cellStyle name="ปกติ 14 36" xfId="933" xr:uid="{00000000-0005-0000-0000-0000A5030000}"/>
    <cellStyle name="ปกติ 14 37" xfId="934" xr:uid="{00000000-0005-0000-0000-0000A6030000}"/>
    <cellStyle name="ปกติ 14 38" xfId="935" xr:uid="{00000000-0005-0000-0000-0000A7030000}"/>
    <cellStyle name="ปกติ 14 39" xfId="936" xr:uid="{00000000-0005-0000-0000-0000A8030000}"/>
    <cellStyle name="ปกติ 14 4" xfId="937" xr:uid="{00000000-0005-0000-0000-0000A9030000}"/>
    <cellStyle name="ปกติ 14 40" xfId="938" xr:uid="{00000000-0005-0000-0000-0000AA030000}"/>
    <cellStyle name="ปกติ 14 41" xfId="939" xr:uid="{00000000-0005-0000-0000-0000AB030000}"/>
    <cellStyle name="ปกติ 14 42" xfId="940" xr:uid="{00000000-0005-0000-0000-0000AC030000}"/>
    <cellStyle name="ปกติ 14 43" xfId="941" xr:uid="{00000000-0005-0000-0000-0000AD030000}"/>
    <cellStyle name="ปกติ 14 44" xfId="942" xr:uid="{00000000-0005-0000-0000-0000AE030000}"/>
    <cellStyle name="ปกติ 14 45" xfId="943" xr:uid="{00000000-0005-0000-0000-0000AF030000}"/>
    <cellStyle name="ปกติ 14 46" xfId="944" xr:uid="{00000000-0005-0000-0000-0000B0030000}"/>
    <cellStyle name="ปกติ 14 47" xfId="945" xr:uid="{00000000-0005-0000-0000-0000B1030000}"/>
    <cellStyle name="ปกติ 14 48" xfId="946" xr:uid="{00000000-0005-0000-0000-0000B2030000}"/>
    <cellStyle name="ปกติ 14 49" xfId="947" xr:uid="{00000000-0005-0000-0000-0000B3030000}"/>
    <cellStyle name="ปกติ 14 5" xfId="948" xr:uid="{00000000-0005-0000-0000-0000B4030000}"/>
    <cellStyle name="ปกติ 14 50" xfId="949" xr:uid="{00000000-0005-0000-0000-0000B5030000}"/>
    <cellStyle name="ปกติ 14 51" xfId="950" xr:uid="{00000000-0005-0000-0000-0000B6030000}"/>
    <cellStyle name="ปกติ 14 52" xfId="951" xr:uid="{00000000-0005-0000-0000-0000B7030000}"/>
    <cellStyle name="ปกติ 14 53" xfId="952" xr:uid="{00000000-0005-0000-0000-0000B8030000}"/>
    <cellStyle name="ปกติ 14 54" xfId="953" xr:uid="{00000000-0005-0000-0000-0000B9030000}"/>
    <cellStyle name="ปกติ 14 55" xfId="954" xr:uid="{00000000-0005-0000-0000-0000BA030000}"/>
    <cellStyle name="ปกติ 14 56" xfId="955" xr:uid="{00000000-0005-0000-0000-0000BB030000}"/>
    <cellStyle name="ปกติ 14 57" xfId="956" xr:uid="{00000000-0005-0000-0000-0000BC030000}"/>
    <cellStyle name="ปกติ 14 58" xfId="957" xr:uid="{00000000-0005-0000-0000-0000BD030000}"/>
    <cellStyle name="ปกติ 14 59" xfId="958" xr:uid="{00000000-0005-0000-0000-0000BE030000}"/>
    <cellStyle name="ปกติ 14 6" xfId="959" xr:uid="{00000000-0005-0000-0000-0000BF030000}"/>
    <cellStyle name="ปกติ 14 60" xfId="960" xr:uid="{00000000-0005-0000-0000-0000C0030000}"/>
    <cellStyle name="ปกติ 14 61" xfId="961" xr:uid="{00000000-0005-0000-0000-0000C1030000}"/>
    <cellStyle name="ปกติ 14 62" xfId="962" xr:uid="{00000000-0005-0000-0000-0000C2030000}"/>
    <cellStyle name="ปกติ 14 63" xfId="963" xr:uid="{00000000-0005-0000-0000-0000C3030000}"/>
    <cellStyle name="ปกติ 14 64" xfId="964" xr:uid="{00000000-0005-0000-0000-0000C4030000}"/>
    <cellStyle name="ปกติ 14 65" xfId="965" xr:uid="{00000000-0005-0000-0000-0000C5030000}"/>
    <cellStyle name="ปกติ 14 66" xfId="966" xr:uid="{00000000-0005-0000-0000-0000C6030000}"/>
    <cellStyle name="ปกติ 14 67" xfId="967" xr:uid="{00000000-0005-0000-0000-0000C7030000}"/>
    <cellStyle name="ปกติ 14 68" xfId="968" xr:uid="{00000000-0005-0000-0000-0000C8030000}"/>
    <cellStyle name="ปกติ 14 69" xfId="969" xr:uid="{00000000-0005-0000-0000-0000C9030000}"/>
    <cellStyle name="ปกติ 14 7" xfId="970" xr:uid="{00000000-0005-0000-0000-0000CA030000}"/>
    <cellStyle name="ปกติ 14 8" xfId="971" xr:uid="{00000000-0005-0000-0000-0000CB030000}"/>
    <cellStyle name="ปกติ 14 9" xfId="972" xr:uid="{00000000-0005-0000-0000-0000CC030000}"/>
    <cellStyle name="ปกติ 14_Asia Metal Y2008" xfId="973" xr:uid="{00000000-0005-0000-0000-0000CD030000}"/>
    <cellStyle name="ปกติ 15" xfId="974" xr:uid="{00000000-0005-0000-0000-0000CE030000}"/>
    <cellStyle name="ปกติ 15 10" xfId="975" xr:uid="{00000000-0005-0000-0000-0000CF030000}"/>
    <cellStyle name="ปกติ 15 11" xfId="976" xr:uid="{00000000-0005-0000-0000-0000D0030000}"/>
    <cellStyle name="ปกติ 15 12" xfId="977" xr:uid="{00000000-0005-0000-0000-0000D1030000}"/>
    <cellStyle name="ปกติ 15 13" xfId="978" xr:uid="{00000000-0005-0000-0000-0000D2030000}"/>
    <cellStyle name="ปกติ 15 14" xfId="979" xr:uid="{00000000-0005-0000-0000-0000D3030000}"/>
    <cellStyle name="ปกติ 15 15" xfId="980" xr:uid="{00000000-0005-0000-0000-0000D4030000}"/>
    <cellStyle name="ปกติ 15 16" xfId="981" xr:uid="{00000000-0005-0000-0000-0000D5030000}"/>
    <cellStyle name="ปกติ 15 17" xfId="982" xr:uid="{00000000-0005-0000-0000-0000D6030000}"/>
    <cellStyle name="ปกติ 15 18" xfId="983" xr:uid="{00000000-0005-0000-0000-0000D7030000}"/>
    <cellStyle name="ปกติ 15 19" xfId="984" xr:uid="{00000000-0005-0000-0000-0000D8030000}"/>
    <cellStyle name="ปกติ 15 2" xfId="985" xr:uid="{00000000-0005-0000-0000-0000D9030000}"/>
    <cellStyle name="ปกติ 15 20" xfId="986" xr:uid="{00000000-0005-0000-0000-0000DA030000}"/>
    <cellStyle name="ปกติ 15 21" xfId="987" xr:uid="{00000000-0005-0000-0000-0000DB030000}"/>
    <cellStyle name="ปกติ 15 22" xfId="988" xr:uid="{00000000-0005-0000-0000-0000DC030000}"/>
    <cellStyle name="ปกติ 15 23" xfId="989" xr:uid="{00000000-0005-0000-0000-0000DD030000}"/>
    <cellStyle name="ปกติ 15 24" xfId="990" xr:uid="{00000000-0005-0000-0000-0000DE030000}"/>
    <cellStyle name="ปกติ 15 25" xfId="991" xr:uid="{00000000-0005-0000-0000-0000DF030000}"/>
    <cellStyle name="ปกติ 15 26" xfId="992" xr:uid="{00000000-0005-0000-0000-0000E0030000}"/>
    <cellStyle name="ปกติ 15 27" xfId="993" xr:uid="{00000000-0005-0000-0000-0000E1030000}"/>
    <cellStyle name="ปกติ 15 28" xfId="994" xr:uid="{00000000-0005-0000-0000-0000E2030000}"/>
    <cellStyle name="ปกติ 15 29" xfId="995" xr:uid="{00000000-0005-0000-0000-0000E3030000}"/>
    <cellStyle name="ปกติ 15 3" xfId="996" xr:uid="{00000000-0005-0000-0000-0000E4030000}"/>
    <cellStyle name="ปกติ 15 30" xfId="997" xr:uid="{00000000-0005-0000-0000-0000E5030000}"/>
    <cellStyle name="ปกติ 15 31" xfId="998" xr:uid="{00000000-0005-0000-0000-0000E6030000}"/>
    <cellStyle name="ปกติ 15 32" xfId="999" xr:uid="{00000000-0005-0000-0000-0000E7030000}"/>
    <cellStyle name="ปกติ 15 33" xfId="1000" xr:uid="{00000000-0005-0000-0000-0000E8030000}"/>
    <cellStyle name="ปกติ 15 34" xfId="1001" xr:uid="{00000000-0005-0000-0000-0000E9030000}"/>
    <cellStyle name="ปกติ 15 35" xfId="1002" xr:uid="{00000000-0005-0000-0000-0000EA030000}"/>
    <cellStyle name="ปกติ 15 36" xfId="1003" xr:uid="{00000000-0005-0000-0000-0000EB030000}"/>
    <cellStyle name="ปกติ 15 37" xfId="1004" xr:uid="{00000000-0005-0000-0000-0000EC030000}"/>
    <cellStyle name="ปกติ 15 38" xfId="1005" xr:uid="{00000000-0005-0000-0000-0000ED030000}"/>
    <cellStyle name="ปกติ 15 39" xfId="1006" xr:uid="{00000000-0005-0000-0000-0000EE030000}"/>
    <cellStyle name="ปกติ 15 4" xfId="1007" xr:uid="{00000000-0005-0000-0000-0000EF030000}"/>
    <cellStyle name="ปกติ 15 40" xfId="1008" xr:uid="{00000000-0005-0000-0000-0000F0030000}"/>
    <cellStyle name="ปกติ 15 41" xfId="1009" xr:uid="{00000000-0005-0000-0000-0000F1030000}"/>
    <cellStyle name="ปกติ 15 42" xfId="1010" xr:uid="{00000000-0005-0000-0000-0000F2030000}"/>
    <cellStyle name="ปกติ 15 43" xfId="1011" xr:uid="{00000000-0005-0000-0000-0000F3030000}"/>
    <cellStyle name="ปกติ 15 44" xfId="1012" xr:uid="{00000000-0005-0000-0000-0000F4030000}"/>
    <cellStyle name="ปกติ 15 45" xfId="1013" xr:uid="{00000000-0005-0000-0000-0000F5030000}"/>
    <cellStyle name="ปกติ 15 46" xfId="1014" xr:uid="{00000000-0005-0000-0000-0000F6030000}"/>
    <cellStyle name="ปกติ 15 47" xfId="1015" xr:uid="{00000000-0005-0000-0000-0000F7030000}"/>
    <cellStyle name="ปกติ 15 48" xfId="1016" xr:uid="{00000000-0005-0000-0000-0000F8030000}"/>
    <cellStyle name="ปกติ 15 49" xfId="1017" xr:uid="{00000000-0005-0000-0000-0000F9030000}"/>
    <cellStyle name="ปกติ 15 5" xfId="1018" xr:uid="{00000000-0005-0000-0000-0000FA030000}"/>
    <cellStyle name="ปกติ 15 50" xfId="1019" xr:uid="{00000000-0005-0000-0000-0000FB030000}"/>
    <cellStyle name="ปกติ 15 51" xfId="1020" xr:uid="{00000000-0005-0000-0000-0000FC030000}"/>
    <cellStyle name="ปกติ 15 52" xfId="1021" xr:uid="{00000000-0005-0000-0000-0000FD030000}"/>
    <cellStyle name="ปกติ 15 53" xfId="1022" xr:uid="{00000000-0005-0000-0000-0000FE030000}"/>
    <cellStyle name="ปกติ 15 54" xfId="1023" xr:uid="{00000000-0005-0000-0000-0000FF030000}"/>
    <cellStyle name="ปกติ 15 55" xfId="1024" xr:uid="{00000000-0005-0000-0000-000000040000}"/>
    <cellStyle name="ปกติ 15 56" xfId="1025" xr:uid="{00000000-0005-0000-0000-000001040000}"/>
    <cellStyle name="ปกติ 15 57" xfId="1026" xr:uid="{00000000-0005-0000-0000-000002040000}"/>
    <cellStyle name="ปกติ 15 58" xfId="1027" xr:uid="{00000000-0005-0000-0000-000003040000}"/>
    <cellStyle name="ปกติ 15 59" xfId="1028" xr:uid="{00000000-0005-0000-0000-000004040000}"/>
    <cellStyle name="ปกติ 15 6" xfId="1029" xr:uid="{00000000-0005-0000-0000-000005040000}"/>
    <cellStyle name="ปกติ 15 60" xfId="1030" xr:uid="{00000000-0005-0000-0000-000006040000}"/>
    <cellStyle name="ปกติ 15 61" xfId="1031" xr:uid="{00000000-0005-0000-0000-000007040000}"/>
    <cellStyle name="ปกติ 15 62" xfId="1032" xr:uid="{00000000-0005-0000-0000-000008040000}"/>
    <cellStyle name="ปกติ 15 63" xfId="1033" xr:uid="{00000000-0005-0000-0000-000009040000}"/>
    <cellStyle name="ปกติ 15 64" xfId="1034" xr:uid="{00000000-0005-0000-0000-00000A040000}"/>
    <cellStyle name="ปกติ 15 65" xfId="1035" xr:uid="{00000000-0005-0000-0000-00000B040000}"/>
    <cellStyle name="ปกติ 15 66" xfId="1036" xr:uid="{00000000-0005-0000-0000-00000C040000}"/>
    <cellStyle name="ปกติ 15 67" xfId="1037" xr:uid="{00000000-0005-0000-0000-00000D040000}"/>
    <cellStyle name="ปกติ 15 68" xfId="1038" xr:uid="{00000000-0005-0000-0000-00000E040000}"/>
    <cellStyle name="ปกติ 15 69" xfId="1039" xr:uid="{00000000-0005-0000-0000-00000F040000}"/>
    <cellStyle name="ปกติ 15 7" xfId="1040" xr:uid="{00000000-0005-0000-0000-000010040000}"/>
    <cellStyle name="ปกติ 15 8" xfId="1041" xr:uid="{00000000-0005-0000-0000-000011040000}"/>
    <cellStyle name="ปกติ 15 9" xfId="1042" xr:uid="{00000000-0005-0000-0000-000012040000}"/>
    <cellStyle name="ปกติ 15_Asia Metal Y2008" xfId="1043" xr:uid="{00000000-0005-0000-0000-000013040000}"/>
    <cellStyle name="ปกติ 16" xfId="1044" xr:uid="{00000000-0005-0000-0000-000014040000}"/>
    <cellStyle name="ปกติ 16 10" xfId="1045" xr:uid="{00000000-0005-0000-0000-000015040000}"/>
    <cellStyle name="ปกติ 16 11" xfId="1046" xr:uid="{00000000-0005-0000-0000-000016040000}"/>
    <cellStyle name="ปกติ 16 12" xfId="1047" xr:uid="{00000000-0005-0000-0000-000017040000}"/>
    <cellStyle name="ปกติ 16 13" xfId="1048" xr:uid="{00000000-0005-0000-0000-000018040000}"/>
    <cellStyle name="ปกติ 16 14" xfId="1049" xr:uid="{00000000-0005-0000-0000-000019040000}"/>
    <cellStyle name="ปกติ 16 15" xfId="1050" xr:uid="{00000000-0005-0000-0000-00001A040000}"/>
    <cellStyle name="ปกติ 16 16" xfId="1051" xr:uid="{00000000-0005-0000-0000-00001B040000}"/>
    <cellStyle name="ปกติ 16 17" xfId="1052" xr:uid="{00000000-0005-0000-0000-00001C040000}"/>
    <cellStyle name="ปกติ 16 18" xfId="1053" xr:uid="{00000000-0005-0000-0000-00001D040000}"/>
    <cellStyle name="ปกติ 16 19" xfId="1054" xr:uid="{00000000-0005-0000-0000-00001E040000}"/>
    <cellStyle name="ปกติ 16 2" xfId="1055" xr:uid="{00000000-0005-0000-0000-00001F040000}"/>
    <cellStyle name="ปกติ 16 20" xfId="1056" xr:uid="{00000000-0005-0000-0000-000020040000}"/>
    <cellStyle name="ปกติ 16 21" xfId="1057" xr:uid="{00000000-0005-0000-0000-000021040000}"/>
    <cellStyle name="ปกติ 16 22" xfId="1058" xr:uid="{00000000-0005-0000-0000-000022040000}"/>
    <cellStyle name="ปกติ 16 23" xfId="1059" xr:uid="{00000000-0005-0000-0000-000023040000}"/>
    <cellStyle name="ปกติ 16 24" xfId="1060" xr:uid="{00000000-0005-0000-0000-000024040000}"/>
    <cellStyle name="ปกติ 16 25" xfId="1061" xr:uid="{00000000-0005-0000-0000-000025040000}"/>
    <cellStyle name="ปกติ 16 26" xfId="1062" xr:uid="{00000000-0005-0000-0000-000026040000}"/>
    <cellStyle name="ปกติ 16 27" xfId="1063" xr:uid="{00000000-0005-0000-0000-000027040000}"/>
    <cellStyle name="ปกติ 16 28" xfId="1064" xr:uid="{00000000-0005-0000-0000-000028040000}"/>
    <cellStyle name="ปกติ 16 29" xfId="1065" xr:uid="{00000000-0005-0000-0000-000029040000}"/>
    <cellStyle name="ปกติ 16 3" xfId="1066" xr:uid="{00000000-0005-0000-0000-00002A040000}"/>
    <cellStyle name="ปกติ 16 30" xfId="1067" xr:uid="{00000000-0005-0000-0000-00002B040000}"/>
    <cellStyle name="ปกติ 16 31" xfId="1068" xr:uid="{00000000-0005-0000-0000-00002C040000}"/>
    <cellStyle name="ปกติ 16 32" xfId="1069" xr:uid="{00000000-0005-0000-0000-00002D040000}"/>
    <cellStyle name="ปกติ 16 33" xfId="1070" xr:uid="{00000000-0005-0000-0000-00002E040000}"/>
    <cellStyle name="ปกติ 16 34" xfId="1071" xr:uid="{00000000-0005-0000-0000-00002F040000}"/>
    <cellStyle name="ปกติ 16 35" xfId="1072" xr:uid="{00000000-0005-0000-0000-000030040000}"/>
    <cellStyle name="ปกติ 16 36" xfId="1073" xr:uid="{00000000-0005-0000-0000-000031040000}"/>
    <cellStyle name="ปกติ 16 37" xfId="1074" xr:uid="{00000000-0005-0000-0000-000032040000}"/>
    <cellStyle name="ปกติ 16 38" xfId="1075" xr:uid="{00000000-0005-0000-0000-000033040000}"/>
    <cellStyle name="ปกติ 16 39" xfId="1076" xr:uid="{00000000-0005-0000-0000-000034040000}"/>
    <cellStyle name="ปกติ 16 4" xfId="1077" xr:uid="{00000000-0005-0000-0000-000035040000}"/>
    <cellStyle name="ปกติ 16 40" xfId="1078" xr:uid="{00000000-0005-0000-0000-000036040000}"/>
    <cellStyle name="ปกติ 16 41" xfId="1079" xr:uid="{00000000-0005-0000-0000-000037040000}"/>
    <cellStyle name="ปกติ 16 42" xfId="1080" xr:uid="{00000000-0005-0000-0000-000038040000}"/>
    <cellStyle name="ปกติ 16 43" xfId="1081" xr:uid="{00000000-0005-0000-0000-000039040000}"/>
    <cellStyle name="ปกติ 16 44" xfId="1082" xr:uid="{00000000-0005-0000-0000-00003A040000}"/>
    <cellStyle name="ปกติ 16 45" xfId="1083" xr:uid="{00000000-0005-0000-0000-00003B040000}"/>
    <cellStyle name="ปกติ 16 46" xfId="1084" xr:uid="{00000000-0005-0000-0000-00003C040000}"/>
    <cellStyle name="ปกติ 16 47" xfId="1085" xr:uid="{00000000-0005-0000-0000-00003D040000}"/>
    <cellStyle name="ปกติ 16 48" xfId="1086" xr:uid="{00000000-0005-0000-0000-00003E040000}"/>
    <cellStyle name="ปกติ 16 49" xfId="1087" xr:uid="{00000000-0005-0000-0000-00003F040000}"/>
    <cellStyle name="ปกติ 16 5" xfId="1088" xr:uid="{00000000-0005-0000-0000-000040040000}"/>
    <cellStyle name="ปกติ 16 50" xfId="1089" xr:uid="{00000000-0005-0000-0000-000041040000}"/>
    <cellStyle name="ปกติ 16 51" xfId="1090" xr:uid="{00000000-0005-0000-0000-000042040000}"/>
    <cellStyle name="ปกติ 16 52" xfId="1091" xr:uid="{00000000-0005-0000-0000-000043040000}"/>
    <cellStyle name="ปกติ 16 53" xfId="1092" xr:uid="{00000000-0005-0000-0000-000044040000}"/>
    <cellStyle name="ปกติ 16 54" xfId="1093" xr:uid="{00000000-0005-0000-0000-000045040000}"/>
    <cellStyle name="ปกติ 16 55" xfId="1094" xr:uid="{00000000-0005-0000-0000-000046040000}"/>
    <cellStyle name="ปกติ 16 56" xfId="1095" xr:uid="{00000000-0005-0000-0000-000047040000}"/>
    <cellStyle name="ปกติ 16 57" xfId="1096" xr:uid="{00000000-0005-0000-0000-000048040000}"/>
    <cellStyle name="ปกติ 16 58" xfId="1097" xr:uid="{00000000-0005-0000-0000-000049040000}"/>
    <cellStyle name="ปกติ 16 59" xfId="1098" xr:uid="{00000000-0005-0000-0000-00004A040000}"/>
    <cellStyle name="ปกติ 16 6" xfId="1099" xr:uid="{00000000-0005-0000-0000-00004B040000}"/>
    <cellStyle name="ปกติ 16 60" xfId="1100" xr:uid="{00000000-0005-0000-0000-00004C040000}"/>
    <cellStyle name="ปกติ 16 61" xfId="1101" xr:uid="{00000000-0005-0000-0000-00004D040000}"/>
    <cellStyle name="ปกติ 16 62" xfId="1102" xr:uid="{00000000-0005-0000-0000-00004E040000}"/>
    <cellStyle name="ปกติ 16 63" xfId="1103" xr:uid="{00000000-0005-0000-0000-00004F040000}"/>
    <cellStyle name="ปกติ 16 64" xfId="1104" xr:uid="{00000000-0005-0000-0000-000050040000}"/>
    <cellStyle name="ปกติ 16 65" xfId="1105" xr:uid="{00000000-0005-0000-0000-000051040000}"/>
    <cellStyle name="ปกติ 16 66" xfId="1106" xr:uid="{00000000-0005-0000-0000-000052040000}"/>
    <cellStyle name="ปกติ 16 67" xfId="1107" xr:uid="{00000000-0005-0000-0000-000053040000}"/>
    <cellStyle name="ปกติ 16 68" xfId="1108" xr:uid="{00000000-0005-0000-0000-000054040000}"/>
    <cellStyle name="ปกติ 16 69" xfId="1109" xr:uid="{00000000-0005-0000-0000-000055040000}"/>
    <cellStyle name="ปกติ 16 7" xfId="1110" xr:uid="{00000000-0005-0000-0000-000056040000}"/>
    <cellStyle name="ปกติ 16 8" xfId="1111" xr:uid="{00000000-0005-0000-0000-000057040000}"/>
    <cellStyle name="ปกติ 16 9" xfId="1112" xr:uid="{00000000-0005-0000-0000-000058040000}"/>
    <cellStyle name="ปกติ 16_Asia Metal Y2008" xfId="1113" xr:uid="{00000000-0005-0000-0000-000059040000}"/>
    <cellStyle name="ปกติ 17" xfId="1114" xr:uid="{00000000-0005-0000-0000-00005A040000}"/>
    <cellStyle name="ปกติ 17 2" xfId="1115" xr:uid="{00000000-0005-0000-0000-00005B040000}"/>
    <cellStyle name="ปกติ 18" xfId="1116" xr:uid="{00000000-0005-0000-0000-00005C040000}"/>
    <cellStyle name="ปกติ 18 2" xfId="1117" xr:uid="{00000000-0005-0000-0000-00005D040000}"/>
    <cellStyle name="ปกติ 18_IFEC Q2_Tuk" xfId="1118" xr:uid="{00000000-0005-0000-0000-00005E040000}"/>
    <cellStyle name="ปกติ 19" xfId="1119" xr:uid="{00000000-0005-0000-0000-00005F040000}"/>
    <cellStyle name="ปกติ 19 2" xfId="1120" xr:uid="{00000000-0005-0000-0000-000060040000}"/>
    <cellStyle name="ปกติ 19 3" xfId="1121" xr:uid="{00000000-0005-0000-0000-000061040000}"/>
    <cellStyle name="ปกติ 2" xfId="1122" xr:uid="{00000000-0005-0000-0000-000062040000}"/>
    <cellStyle name="ปกติ 2 2" xfId="1123" xr:uid="{00000000-0005-0000-0000-000063040000}"/>
    <cellStyle name="ปกติ 2 3" xfId="1124" xr:uid="{00000000-0005-0000-0000-000064040000}"/>
    <cellStyle name="ปกติ 2 4" xfId="1125" xr:uid="{00000000-0005-0000-0000-000065040000}"/>
    <cellStyle name="ปกติ 2 5" xfId="1126" xr:uid="{00000000-0005-0000-0000-000066040000}"/>
    <cellStyle name="ปกติ 20" xfId="1127" xr:uid="{00000000-0005-0000-0000-000067040000}"/>
    <cellStyle name="ปกติ 21" xfId="1128" xr:uid="{00000000-0005-0000-0000-000068040000}"/>
    <cellStyle name="ปกติ 22" xfId="1129" xr:uid="{00000000-0005-0000-0000-000069040000}"/>
    <cellStyle name="ปกติ 23" xfId="1130" xr:uid="{00000000-0005-0000-0000-00006A040000}"/>
    <cellStyle name="ปกติ 24" xfId="1131" xr:uid="{00000000-0005-0000-0000-00006B040000}"/>
    <cellStyle name="ปกติ 25" xfId="1132" xr:uid="{00000000-0005-0000-0000-00006C040000}"/>
    <cellStyle name="ปกติ 26" xfId="1133" xr:uid="{00000000-0005-0000-0000-00006D040000}"/>
    <cellStyle name="ปกติ 27" xfId="1134" xr:uid="{00000000-0005-0000-0000-00006E040000}"/>
    <cellStyle name="ปกติ 28" xfId="1135" xr:uid="{00000000-0005-0000-0000-00006F040000}"/>
    <cellStyle name="ปกติ 29" xfId="1136" xr:uid="{00000000-0005-0000-0000-000070040000}"/>
    <cellStyle name="ปกติ 3" xfId="1137" xr:uid="{00000000-0005-0000-0000-000071040000}"/>
    <cellStyle name="ปกติ 3 10" xfId="1138" xr:uid="{00000000-0005-0000-0000-000072040000}"/>
    <cellStyle name="ปกติ 3 11" xfId="1139" xr:uid="{00000000-0005-0000-0000-000073040000}"/>
    <cellStyle name="ปกติ 3 12" xfId="1140" xr:uid="{00000000-0005-0000-0000-000074040000}"/>
    <cellStyle name="ปกติ 3 13" xfId="1141" xr:uid="{00000000-0005-0000-0000-000075040000}"/>
    <cellStyle name="ปกติ 3 14" xfId="1142" xr:uid="{00000000-0005-0000-0000-000076040000}"/>
    <cellStyle name="ปกติ 3 15" xfId="1143" xr:uid="{00000000-0005-0000-0000-000077040000}"/>
    <cellStyle name="ปกติ 3 16" xfId="1144" xr:uid="{00000000-0005-0000-0000-000078040000}"/>
    <cellStyle name="ปกติ 3 17" xfId="1145" xr:uid="{00000000-0005-0000-0000-000079040000}"/>
    <cellStyle name="ปกติ 3 18" xfId="1146" xr:uid="{00000000-0005-0000-0000-00007A040000}"/>
    <cellStyle name="ปกติ 3 19" xfId="1147" xr:uid="{00000000-0005-0000-0000-00007B040000}"/>
    <cellStyle name="ปกติ 3 2" xfId="1148" xr:uid="{00000000-0005-0000-0000-00007C040000}"/>
    <cellStyle name="ปกติ 3 20" xfId="1149" xr:uid="{00000000-0005-0000-0000-00007D040000}"/>
    <cellStyle name="ปกติ 3 21" xfId="1150" xr:uid="{00000000-0005-0000-0000-00007E040000}"/>
    <cellStyle name="ปกติ 3 22" xfId="1151" xr:uid="{00000000-0005-0000-0000-00007F040000}"/>
    <cellStyle name="ปกติ 3 23" xfId="1152" xr:uid="{00000000-0005-0000-0000-000080040000}"/>
    <cellStyle name="ปกติ 3 24" xfId="1153" xr:uid="{00000000-0005-0000-0000-000081040000}"/>
    <cellStyle name="ปกติ 3 25" xfId="1154" xr:uid="{00000000-0005-0000-0000-000082040000}"/>
    <cellStyle name="ปกติ 3 26" xfId="1155" xr:uid="{00000000-0005-0000-0000-000083040000}"/>
    <cellStyle name="ปกติ 3 27" xfId="1156" xr:uid="{00000000-0005-0000-0000-000084040000}"/>
    <cellStyle name="ปกติ 3 28" xfId="1157" xr:uid="{00000000-0005-0000-0000-000085040000}"/>
    <cellStyle name="ปกติ 3 29" xfId="1158" xr:uid="{00000000-0005-0000-0000-000086040000}"/>
    <cellStyle name="ปกติ 3 3" xfId="1159" xr:uid="{00000000-0005-0000-0000-000087040000}"/>
    <cellStyle name="ปกติ 3 30" xfId="1160" xr:uid="{00000000-0005-0000-0000-000088040000}"/>
    <cellStyle name="ปกติ 3 31" xfId="1161" xr:uid="{00000000-0005-0000-0000-000089040000}"/>
    <cellStyle name="ปกติ 3 32" xfId="1162" xr:uid="{00000000-0005-0000-0000-00008A040000}"/>
    <cellStyle name="ปกติ 3 33" xfId="1163" xr:uid="{00000000-0005-0000-0000-00008B040000}"/>
    <cellStyle name="ปกติ 3 34" xfId="1164" xr:uid="{00000000-0005-0000-0000-00008C040000}"/>
    <cellStyle name="ปกติ 3 35" xfId="1165" xr:uid="{00000000-0005-0000-0000-00008D040000}"/>
    <cellStyle name="ปกติ 3 36" xfId="1166" xr:uid="{00000000-0005-0000-0000-00008E040000}"/>
    <cellStyle name="ปกติ 3 37" xfId="1167" xr:uid="{00000000-0005-0000-0000-00008F040000}"/>
    <cellStyle name="ปกติ 3 38" xfId="1168" xr:uid="{00000000-0005-0000-0000-000090040000}"/>
    <cellStyle name="ปกติ 3 39" xfId="1169" xr:uid="{00000000-0005-0000-0000-000091040000}"/>
    <cellStyle name="ปกติ 3 4" xfId="1170" xr:uid="{00000000-0005-0000-0000-000092040000}"/>
    <cellStyle name="ปกติ 3 40" xfId="1171" xr:uid="{00000000-0005-0000-0000-000093040000}"/>
    <cellStyle name="ปกติ 3 41" xfId="1172" xr:uid="{00000000-0005-0000-0000-000094040000}"/>
    <cellStyle name="ปกติ 3 42" xfId="1173" xr:uid="{00000000-0005-0000-0000-000095040000}"/>
    <cellStyle name="ปกติ 3 43" xfId="1174" xr:uid="{00000000-0005-0000-0000-000096040000}"/>
    <cellStyle name="ปกติ 3 44" xfId="1175" xr:uid="{00000000-0005-0000-0000-000097040000}"/>
    <cellStyle name="ปกติ 3 45" xfId="1176" xr:uid="{00000000-0005-0000-0000-000098040000}"/>
    <cellStyle name="ปกติ 3 46" xfId="1177" xr:uid="{00000000-0005-0000-0000-000099040000}"/>
    <cellStyle name="ปกติ 3 47" xfId="1178" xr:uid="{00000000-0005-0000-0000-00009A040000}"/>
    <cellStyle name="ปกติ 3 48" xfId="1179" xr:uid="{00000000-0005-0000-0000-00009B040000}"/>
    <cellStyle name="ปกติ 3 49" xfId="1180" xr:uid="{00000000-0005-0000-0000-00009C040000}"/>
    <cellStyle name="ปกติ 3 5" xfId="1181" xr:uid="{00000000-0005-0000-0000-00009D040000}"/>
    <cellStyle name="ปกติ 3 50" xfId="1182" xr:uid="{00000000-0005-0000-0000-00009E040000}"/>
    <cellStyle name="ปกติ 3 51" xfId="1183" xr:uid="{00000000-0005-0000-0000-00009F040000}"/>
    <cellStyle name="ปกติ 3 52" xfId="1184" xr:uid="{00000000-0005-0000-0000-0000A0040000}"/>
    <cellStyle name="ปกติ 3 53" xfId="1185" xr:uid="{00000000-0005-0000-0000-0000A1040000}"/>
    <cellStyle name="ปกติ 3 54" xfId="1186" xr:uid="{00000000-0005-0000-0000-0000A2040000}"/>
    <cellStyle name="ปกติ 3 55" xfId="1187" xr:uid="{00000000-0005-0000-0000-0000A3040000}"/>
    <cellStyle name="ปกติ 3 56" xfId="1188" xr:uid="{00000000-0005-0000-0000-0000A4040000}"/>
    <cellStyle name="ปกติ 3 57" xfId="1189" xr:uid="{00000000-0005-0000-0000-0000A5040000}"/>
    <cellStyle name="ปกติ 3 58" xfId="1190" xr:uid="{00000000-0005-0000-0000-0000A6040000}"/>
    <cellStyle name="ปกติ 3 59" xfId="1191" xr:uid="{00000000-0005-0000-0000-0000A7040000}"/>
    <cellStyle name="ปกติ 3 6" xfId="1192" xr:uid="{00000000-0005-0000-0000-0000A8040000}"/>
    <cellStyle name="ปกติ 3 60" xfId="1193" xr:uid="{00000000-0005-0000-0000-0000A9040000}"/>
    <cellStyle name="ปกติ 3 61" xfId="1194" xr:uid="{00000000-0005-0000-0000-0000AA040000}"/>
    <cellStyle name="ปกติ 3 62" xfId="1195" xr:uid="{00000000-0005-0000-0000-0000AB040000}"/>
    <cellStyle name="ปกติ 3 63" xfId="1196" xr:uid="{00000000-0005-0000-0000-0000AC040000}"/>
    <cellStyle name="ปกติ 3 64" xfId="1197" xr:uid="{00000000-0005-0000-0000-0000AD040000}"/>
    <cellStyle name="ปกติ 3 65" xfId="1198" xr:uid="{00000000-0005-0000-0000-0000AE040000}"/>
    <cellStyle name="ปกติ 3 66" xfId="1199" xr:uid="{00000000-0005-0000-0000-0000AF040000}"/>
    <cellStyle name="ปกติ 3 67" xfId="1200" xr:uid="{00000000-0005-0000-0000-0000B0040000}"/>
    <cellStyle name="ปกติ 3 68" xfId="1201" xr:uid="{00000000-0005-0000-0000-0000B1040000}"/>
    <cellStyle name="ปกติ 3 69" xfId="1202" xr:uid="{00000000-0005-0000-0000-0000B2040000}"/>
    <cellStyle name="ปกติ 3 7" xfId="1203" xr:uid="{00000000-0005-0000-0000-0000B3040000}"/>
    <cellStyle name="ปกติ 3 70" xfId="1204" xr:uid="{00000000-0005-0000-0000-0000B4040000}"/>
    <cellStyle name="ปกติ 3 71" xfId="1205" xr:uid="{00000000-0005-0000-0000-0000B5040000}"/>
    <cellStyle name="ปกติ 3 72" xfId="1206" xr:uid="{00000000-0005-0000-0000-0000B6040000}"/>
    <cellStyle name="ปกติ 3 73" xfId="1207" xr:uid="{00000000-0005-0000-0000-0000B7040000}"/>
    <cellStyle name="ปกติ 3 74" xfId="1208" xr:uid="{00000000-0005-0000-0000-0000B8040000}"/>
    <cellStyle name="ปกติ 3 75" xfId="1209" xr:uid="{00000000-0005-0000-0000-0000B9040000}"/>
    <cellStyle name="ปกติ 3 76" xfId="1210" xr:uid="{00000000-0005-0000-0000-0000BA040000}"/>
    <cellStyle name="ปกติ 3 77" xfId="1211" xr:uid="{00000000-0005-0000-0000-0000BB040000}"/>
    <cellStyle name="ปกติ 3 8" xfId="1212" xr:uid="{00000000-0005-0000-0000-0000BC040000}"/>
    <cellStyle name="ปกติ 3 9" xfId="1213" xr:uid="{00000000-0005-0000-0000-0000BD040000}"/>
    <cellStyle name="ปกติ 3_Asia Metal Y2008" xfId="1214" xr:uid="{00000000-0005-0000-0000-0000BE040000}"/>
    <cellStyle name="ปกติ 30" xfId="1215" xr:uid="{00000000-0005-0000-0000-0000BF040000}"/>
    <cellStyle name="ปกติ 31" xfId="1216" xr:uid="{00000000-0005-0000-0000-0000C0040000}"/>
    <cellStyle name="ปกติ 4" xfId="1217" xr:uid="{00000000-0005-0000-0000-0000C1040000}"/>
    <cellStyle name="ปกติ 4 2" xfId="1218" xr:uid="{00000000-0005-0000-0000-0000C2040000}"/>
    <cellStyle name="ปกติ 5" xfId="1219" xr:uid="{00000000-0005-0000-0000-0000C3040000}"/>
    <cellStyle name="ปกติ 5 10" xfId="1220" xr:uid="{00000000-0005-0000-0000-0000C4040000}"/>
    <cellStyle name="ปกติ 5 11" xfId="1221" xr:uid="{00000000-0005-0000-0000-0000C5040000}"/>
    <cellStyle name="ปกติ 5 12" xfId="1222" xr:uid="{00000000-0005-0000-0000-0000C6040000}"/>
    <cellStyle name="ปกติ 5 13" xfId="1223" xr:uid="{00000000-0005-0000-0000-0000C7040000}"/>
    <cellStyle name="ปกติ 5 14" xfId="1224" xr:uid="{00000000-0005-0000-0000-0000C8040000}"/>
    <cellStyle name="ปกติ 5 15" xfId="1225" xr:uid="{00000000-0005-0000-0000-0000C9040000}"/>
    <cellStyle name="ปกติ 5 16" xfId="1226" xr:uid="{00000000-0005-0000-0000-0000CA040000}"/>
    <cellStyle name="ปกติ 5 17" xfId="1227" xr:uid="{00000000-0005-0000-0000-0000CB040000}"/>
    <cellStyle name="ปกติ 5 18" xfId="1228" xr:uid="{00000000-0005-0000-0000-0000CC040000}"/>
    <cellStyle name="ปกติ 5 19" xfId="1229" xr:uid="{00000000-0005-0000-0000-0000CD040000}"/>
    <cellStyle name="ปกติ 5 2" xfId="1230" xr:uid="{00000000-0005-0000-0000-0000CE040000}"/>
    <cellStyle name="ปกติ 5 20" xfId="1231" xr:uid="{00000000-0005-0000-0000-0000CF040000}"/>
    <cellStyle name="ปกติ 5 21" xfId="1232" xr:uid="{00000000-0005-0000-0000-0000D0040000}"/>
    <cellStyle name="ปกติ 5 22" xfId="1233" xr:uid="{00000000-0005-0000-0000-0000D1040000}"/>
    <cellStyle name="ปกติ 5 23" xfId="1234" xr:uid="{00000000-0005-0000-0000-0000D2040000}"/>
    <cellStyle name="ปกติ 5 24" xfId="1235" xr:uid="{00000000-0005-0000-0000-0000D3040000}"/>
    <cellStyle name="ปกติ 5 25" xfId="1236" xr:uid="{00000000-0005-0000-0000-0000D4040000}"/>
    <cellStyle name="ปกติ 5 26" xfId="1237" xr:uid="{00000000-0005-0000-0000-0000D5040000}"/>
    <cellStyle name="ปกติ 5 27" xfId="1238" xr:uid="{00000000-0005-0000-0000-0000D6040000}"/>
    <cellStyle name="ปกติ 5 28" xfId="1239" xr:uid="{00000000-0005-0000-0000-0000D7040000}"/>
    <cellStyle name="ปกติ 5 29" xfId="1240" xr:uid="{00000000-0005-0000-0000-0000D8040000}"/>
    <cellStyle name="ปกติ 5 3" xfId="1241" xr:uid="{00000000-0005-0000-0000-0000D9040000}"/>
    <cellStyle name="ปกติ 5 30" xfId="1242" xr:uid="{00000000-0005-0000-0000-0000DA040000}"/>
    <cellStyle name="ปกติ 5 31" xfId="1243" xr:uid="{00000000-0005-0000-0000-0000DB040000}"/>
    <cellStyle name="ปกติ 5 32" xfId="1244" xr:uid="{00000000-0005-0000-0000-0000DC040000}"/>
    <cellStyle name="ปกติ 5 33" xfId="1245" xr:uid="{00000000-0005-0000-0000-0000DD040000}"/>
    <cellStyle name="ปกติ 5 34" xfId="1246" xr:uid="{00000000-0005-0000-0000-0000DE040000}"/>
    <cellStyle name="ปกติ 5 35" xfId="1247" xr:uid="{00000000-0005-0000-0000-0000DF040000}"/>
    <cellStyle name="ปกติ 5 36" xfId="1248" xr:uid="{00000000-0005-0000-0000-0000E0040000}"/>
    <cellStyle name="ปกติ 5 37" xfId="1249" xr:uid="{00000000-0005-0000-0000-0000E1040000}"/>
    <cellStyle name="ปกติ 5 38" xfId="1250" xr:uid="{00000000-0005-0000-0000-0000E2040000}"/>
    <cellStyle name="ปกติ 5 39" xfId="1251" xr:uid="{00000000-0005-0000-0000-0000E3040000}"/>
    <cellStyle name="ปกติ 5 4" xfId="1252" xr:uid="{00000000-0005-0000-0000-0000E4040000}"/>
    <cellStyle name="ปกติ 5 40" xfId="1253" xr:uid="{00000000-0005-0000-0000-0000E5040000}"/>
    <cellStyle name="ปกติ 5 41" xfId="1254" xr:uid="{00000000-0005-0000-0000-0000E6040000}"/>
    <cellStyle name="ปกติ 5 42" xfId="1255" xr:uid="{00000000-0005-0000-0000-0000E7040000}"/>
    <cellStyle name="ปกติ 5 43" xfId="1256" xr:uid="{00000000-0005-0000-0000-0000E8040000}"/>
    <cellStyle name="ปกติ 5 44" xfId="1257" xr:uid="{00000000-0005-0000-0000-0000E9040000}"/>
    <cellStyle name="ปกติ 5 45" xfId="1258" xr:uid="{00000000-0005-0000-0000-0000EA040000}"/>
    <cellStyle name="ปกติ 5 46" xfId="1259" xr:uid="{00000000-0005-0000-0000-0000EB040000}"/>
    <cellStyle name="ปกติ 5 47" xfId="1260" xr:uid="{00000000-0005-0000-0000-0000EC040000}"/>
    <cellStyle name="ปกติ 5 48" xfId="1261" xr:uid="{00000000-0005-0000-0000-0000ED040000}"/>
    <cellStyle name="ปกติ 5 49" xfId="1262" xr:uid="{00000000-0005-0000-0000-0000EE040000}"/>
    <cellStyle name="ปกติ 5 5" xfId="1263" xr:uid="{00000000-0005-0000-0000-0000EF040000}"/>
    <cellStyle name="ปกติ 5 50" xfId="1264" xr:uid="{00000000-0005-0000-0000-0000F0040000}"/>
    <cellStyle name="ปกติ 5 51" xfId="1265" xr:uid="{00000000-0005-0000-0000-0000F1040000}"/>
    <cellStyle name="ปกติ 5 52" xfId="1266" xr:uid="{00000000-0005-0000-0000-0000F2040000}"/>
    <cellStyle name="ปกติ 5 53" xfId="1267" xr:uid="{00000000-0005-0000-0000-0000F3040000}"/>
    <cellStyle name="ปกติ 5 54" xfId="1268" xr:uid="{00000000-0005-0000-0000-0000F4040000}"/>
    <cellStyle name="ปกติ 5 55" xfId="1269" xr:uid="{00000000-0005-0000-0000-0000F5040000}"/>
    <cellStyle name="ปกติ 5 56" xfId="1270" xr:uid="{00000000-0005-0000-0000-0000F6040000}"/>
    <cellStyle name="ปกติ 5 57" xfId="1271" xr:uid="{00000000-0005-0000-0000-0000F7040000}"/>
    <cellStyle name="ปกติ 5 58" xfId="1272" xr:uid="{00000000-0005-0000-0000-0000F8040000}"/>
    <cellStyle name="ปกติ 5 59" xfId="1273" xr:uid="{00000000-0005-0000-0000-0000F9040000}"/>
    <cellStyle name="ปกติ 5 6" xfId="1274" xr:uid="{00000000-0005-0000-0000-0000FA040000}"/>
    <cellStyle name="ปกติ 5 60" xfId="1275" xr:uid="{00000000-0005-0000-0000-0000FB040000}"/>
    <cellStyle name="ปกติ 5 61" xfId="1276" xr:uid="{00000000-0005-0000-0000-0000FC040000}"/>
    <cellStyle name="ปกติ 5 62" xfId="1277" xr:uid="{00000000-0005-0000-0000-0000FD040000}"/>
    <cellStyle name="ปกติ 5 63" xfId="1278" xr:uid="{00000000-0005-0000-0000-0000FE040000}"/>
    <cellStyle name="ปกติ 5 64" xfId="1279" xr:uid="{00000000-0005-0000-0000-0000FF040000}"/>
    <cellStyle name="ปกติ 5 65" xfId="1280" xr:uid="{00000000-0005-0000-0000-000000050000}"/>
    <cellStyle name="ปกติ 5 66" xfId="1281" xr:uid="{00000000-0005-0000-0000-000001050000}"/>
    <cellStyle name="ปกติ 5 67" xfId="1282" xr:uid="{00000000-0005-0000-0000-000002050000}"/>
    <cellStyle name="ปกติ 5 68" xfId="1283" xr:uid="{00000000-0005-0000-0000-000003050000}"/>
    <cellStyle name="ปกติ 5 69" xfId="1284" xr:uid="{00000000-0005-0000-0000-000004050000}"/>
    <cellStyle name="ปกติ 5 7" xfId="1285" xr:uid="{00000000-0005-0000-0000-000005050000}"/>
    <cellStyle name="ปกติ 5 70" xfId="1286" xr:uid="{00000000-0005-0000-0000-000006050000}"/>
    <cellStyle name="ปกติ 5 71" xfId="1287" xr:uid="{00000000-0005-0000-0000-000007050000}"/>
    <cellStyle name="ปกติ 5 72" xfId="1288" xr:uid="{00000000-0005-0000-0000-000008050000}"/>
    <cellStyle name="ปกติ 5 73" xfId="1289" xr:uid="{00000000-0005-0000-0000-000009050000}"/>
    <cellStyle name="ปกติ 5 74" xfId="1290" xr:uid="{00000000-0005-0000-0000-00000A050000}"/>
    <cellStyle name="ปกติ 5 75" xfId="1291" xr:uid="{00000000-0005-0000-0000-00000B050000}"/>
    <cellStyle name="ปกติ 5 76" xfId="1292" xr:uid="{00000000-0005-0000-0000-00000C050000}"/>
    <cellStyle name="ปกติ 5 77" xfId="1293" xr:uid="{00000000-0005-0000-0000-00000D050000}"/>
    <cellStyle name="ปกติ 5 8" xfId="1294" xr:uid="{00000000-0005-0000-0000-00000E050000}"/>
    <cellStyle name="ปกติ 5 9" xfId="1295" xr:uid="{00000000-0005-0000-0000-00000F050000}"/>
    <cellStyle name="ปกติ 5_AA" xfId="1296" xr:uid="{00000000-0005-0000-0000-000010050000}"/>
    <cellStyle name="ปกติ 6" xfId="1297" xr:uid="{00000000-0005-0000-0000-000011050000}"/>
    <cellStyle name="ปกติ 6 10" xfId="1298" xr:uid="{00000000-0005-0000-0000-000012050000}"/>
    <cellStyle name="ปกติ 6 11" xfId="1299" xr:uid="{00000000-0005-0000-0000-000013050000}"/>
    <cellStyle name="ปกติ 6 12" xfId="1300" xr:uid="{00000000-0005-0000-0000-000014050000}"/>
    <cellStyle name="ปกติ 6 13" xfId="1301" xr:uid="{00000000-0005-0000-0000-000015050000}"/>
    <cellStyle name="ปกติ 6 14" xfId="1302" xr:uid="{00000000-0005-0000-0000-000016050000}"/>
    <cellStyle name="ปกติ 6 15" xfId="1303" xr:uid="{00000000-0005-0000-0000-000017050000}"/>
    <cellStyle name="ปกติ 6 16" xfId="1304" xr:uid="{00000000-0005-0000-0000-000018050000}"/>
    <cellStyle name="ปกติ 6 17" xfId="1305" xr:uid="{00000000-0005-0000-0000-000019050000}"/>
    <cellStyle name="ปกติ 6 18" xfId="1306" xr:uid="{00000000-0005-0000-0000-00001A050000}"/>
    <cellStyle name="ปกติ 6 19" xfId="1307" xr:uid="{00000000-0005-0000-0000-00001B050000}"/>
    <cellStyle name="ปกติ 6 2" xfId="1308" xr:uid="{00000000-0005-0000-0000-00001C050000}"/>
    <cellStyle name="ปกติ 6 20" xfId="1309" xr:uid="{00000000-0005-0000-0000-00001D050000}"/>
    <cellStyle name="ปกติ 6 21" xfId="1310" xr:uid="{00000000-0005-0000-0000-00001E050000}"/>
    <cellStyle name="ปกติ 6 22" xfId="1311" xr:uid="{00000000-0005-0000-0000-00001F050000}"/>
    <cellStyle name="ปกติ 6 23" xfId="1312" xr:uid="{00000000-0005-0000-0000-000020050000}"/>
    <cellStyle name="ปกติ 6 24" xfId="1313" xr:uid="{00000000-0005-0000-0000-000021050000}"/>
    <cellStyle name="ปกติ 6 25" xfId="1314" xr:uid="{00000000-0005-0000-0000-000022050000}"/>
    <cellStyle name="ปกติ 6 26" xfId="1315" xr:uid="{00000000-0005-0000-0000-000023050000}"/>
    <cellStyle name="ปกติ 6 27" xfId="1316" xr:uid="{00000000-0005-0000-0000-000024050000}"/>
    <cellStyle name="ปกติ 6 28" xfId="1317" xr:uid="{00000000-0005-0000-0000-000025050000}"/>
    <cellStyle name="ปกติ 6 29" xfId="1318" xr:uid="{00000000-0005-0000-0000-000026050000}"/>
    <cellStyle name="ปกติ 6 3" xfId="1319" xr:uid="{00000000-0005-0000-0000-000027050000}"/>
    <cellStyle name="ปกติ 6 30" xfId="1320" xr:uid="{00000000-0005-0000-0000-000028050000}"/>
    <cellStyle name="ปกติ 6 31" xfId="1321" xr:uid="{00000000-0005-0000-0000-000029050000}"/>
    <cellStyle name="ปกติ 6 32" xfId="1322" xr:uid="{00000000-0005-0000-0000-00002A050000}"/>
    <cellStyle name="ปกติ 6 33" xfId="1323" xr:uid="{00000000-0005-0000-0000-00002B050000}"/>
    <cellStyle name="ปกติ 6 34" xfId="1324" xr:uid="{00000000-0005-0000-0000-00002C050000}"/>
    <cellStyle name="ปกติ 6 35" xfId="1325" xr:uid="{00000000-0005-0000-0000-00002D050000}"/>
    <cellStyle name="ปกติ 6 36" xfId="1326" xr:uid="{00000000-0005-0000-0000-00002E050000}"/>
    <cellStyle name="ปกติ 6 37" xfId="1327" xr:uid="{00000000-0005-0000-0000-00002F050000}"/>
    <cellStyle name="ปกติ 6 38" xfId="1328" xr:uid="{00000000-0005-0000-0000-000030050000}"/>
    <cellStyle name="ปกติ 6 39" xfId="1329" xr:uid="{00000000-0005-0000-0000-000031050000}"/>
    <cellStyle name="ปกติ 6 4" xfId="1330" xr:uid="{00000000-0005-0000-0000-000032050000}"/>
    <cellStyle name="ปกติ 6 40" xfId="1331" xr:uid="{00000000-0005-0000-0000-000033050000}"/>
    <cellStyle name="ปกติ 6 41" xfId="1332" xr:uid="{00000000-0005-0000-0000-000034050000}"/>
    <cellStyle name="ปกติ 6 42" xfId="1333" xr:uid="{00000000-0005-0000-0000-000035050000}"/>
    <cellStyle name="ปกติ 6 43" xfId="1334" xr:uid="{00000000-0005-0000-0000-000036050000}"/>
    <cellStyle name="ปกติ 6 44" xfId="1335" xr:uid="{00000000-0005-0000-0000-000037050000}"/>
    <cellStyle name="ปกติ 6 45" xfId="1336" xr:uid="{00000000-0005-0000-0000-000038050000}"/>
    <cellStyle name="ปกติ 6 46" xfId="1337" xr:uid="{00000000-0005-0000-0000-000039050000}"/>
    <cellStyle name="ปกติ 6 47" xfId="1338" xr:uid="{00000000-0005-0000-0000-00003A050000}"/>
    <cellStyle name="ปกติ 6 48" xfId="1339" xr:uid="{00000000-0005-0000-0000-00003B050000}"/>
    <cellStyle name="ปกติ 6 49" xfId="1340" xr:uid="{00000000-0005-0000-0000-00003C050000}"/>
    <cellStyle name="ปกติ 6 5" xfId="1341" xr:uid="{00000000-0005-0000-0000-00003D050000}"/>
    <cellStyle name="ปกติ 6 50" xfId="1342" xr:uid="{00000000-0005-0000-0000-00003E050000}"/>
    <cellStyle name="ปกติ 6 51" xfId="1343" xr:uid="{00000000-0005-0000-0000-00003F050000}"/>
    <cellStyle name="ปกติ 6 52" xfId="1344" xr:uid="{00000000-0005-0000-0000-000040050000}"/>
    <cellStyle name="ปกติ 6 53" xfId="1345" xr:uid="{00000000-0005-0000-0000-000041050000}"/>
    <cellStyle name="ปกติ 6 54" xfId="1346" xr:uid="{00000000-0005-0000-0000-000042050000}"/>
    <cellStyle name="ปกติ 6 55" xfId="1347" xr:uid="{00000000-0005-0000-0000-000043050000}"/>
    <cellStyle name="ปกติ 6 56" xfId="1348" xr:uid="{00000000-0005-0000-0000-000044050000}"/>
    <cellStyle name="ปกติ 6 57" xfId="1349" xr:uid="{00000000-0005-0000-0000-000045050000}"/>
    <cellStyle name="ปกติ 6 58" xfId="1350" xr:uid="{00000000-0005-0000-0000-000046050000}"/>
    <cellStyle name="ปกติ 6 59" xfId="1351" xr:uid="{00000000-0005-0000-0000-000047050000}"/>
    <cellStyle name="ปกติ 6 6" xfId="1352" xr:uid="{00000000-0005-0000-0000-000048050000}"/>
    <cellStyle name="ปกติ 6 60" xfId="1353" xr:uid="{00000000-0005-0000-0000-000049050000}"/>
    <cellStyle name="ปกติ 6 61" xfId="1354" xr:uid="{00000000-0005-0000-0000-00004A050000}"/>
    <cellStyle name="ปกติ 6 62" xfId="1355" xr:uid="{00000000-0005-0000-0000-00004B050000}"/>
    <cellStyle name="ปกติ 6 63" xfId="1356" xr:uid="{00000000-0005-0000-0000-00004C050000}"/>
    <cellStyle name="ปกติ 6 64" xfId="1357" xr:uid="{00000000-0005-0000-0000-00004D050000}"/>
    <cellStyle name="ปกติ 6 65" xfId="1358" xr:uid="{00000000-0005-0000-0000-00004E050000}"/>
    <cellStyle name="ปกติ 6 66" xfId="1359" xr:uid="{00000000-0005-0000-0000-00004F050000}"/>
    <cellStyle name="ปกติ 6 67" xfId="1360" xr:uid="{00000000-0005-0000-0000-000050050000}"/>
    <cellStyle name="ปกติ 6 68" xfId="1361" xr:uid="{00000000-0005-0000-0000-000051050000}"/>
    <cellStyle name="ปกติ 6 69" xfId="1362" xr:uid="{00000000-0005-0000-0000-000052050000}"/>
    <cellStyle name="ปกติ 6 7" xfId="1363" xr:uid="{00000000-0005-0000-0000-000053050000}"/>
    <cellStyle name="ปกติ 6 70" xfId="1364" xr:uid="{00000000-0005-0000-0000-000054050000}"/>
    <cellStyle name="ปกติ 6 71" xfId="1365" xr:uid="{00000000-0005-0000-0000-000055050000}"/>
    <cellStyle name="ปกติ 6 72" xfId="1366" xr:uid="{00000000-0005-0000-0000-000056050000}"/>
    <cellStyle name="ปกติ 6 73" xfId="1367" xr:uid="{00000000-0005-0000-0000-000057050000}"/>
    <cellStyle name="ปกติ 6 74" xfId="1368" xr:uid="{00000000-0005-0000-0000-000058050000}"/>
    <cellStyle name="ปกติ 6 75" xfId="1369" xr:uid="{00000000-0005-0000-0000-000059050000}"/>
    <cellStyle name="ปกติ 6 76" xfId="1370" xr:uid="{00000000-0005-0000-0000-00005A050000}"/>
    <cellStyle name="ปกติ 6 77" xfId="1371" xr:uid="{00000000-0005-0000-0000-00005B050000}"/>
    <cellStyle name="ปกติ 6 8" xfId="1372" xr:uid="{00000000-0005-0000-0000-00005C050000}"/>
    <cellStyle name="ปกติ 6 9" xfId="1373" xr:uid="{00000000-0005-0000-0000-00005D050000}"/>
    <cellStyle name="ปกติ 6_AA" xfId="1374" xr:uid="{00000000-0005-0000-0000-00005E050000}"/>
    <cellStyle name="ปกติ 7" xfId="1375" xr:uid="{00000000-0005-0000-0000-00005F050000}"/>
    <cellStyle name="ปกติ 7 10" xfId="1376" xr:uid="{00000000-0005-0000-0000-000060050000}"/>
    <cellStyle name="ปกติ 7 11" xfId="1377" xr:uid="{00000000-0005-0000-0000-000061050000}"/>
    <cellStyle name="ปกติ 7 12" xfId="1378" xr:uid="{00000000-0005-0000-0000-000062050000}"/>
    <cellStyle name="ปกติ 7 13" xfId="1379" xr:uid="{00000000-0005-0000-0000-000063050000}"/>
    <cellStyle name="ปกติ 7 14" xfId="1380" xr:uid="{00000000-0005-0000-0000-000064050000}"/>
    <cellStyle name="ปกติ 7 15" xfId="1381" xr:uid="{00000000-0005-0000-0000-000065050000}"/>
    <cellStyle name="ปกติ 7 16" xfId="1382" xr:uid="{00000000-0005-0000-0000-000066050000}"/>
    <cellStyle name="ปกติ 7 17" xfId="1383" xr:uid="{00000000-0005-0000-0000-000067050000}"/>
    <cellStyle name="ปกติ 7 18" xfId="1384" xr:uid="{00000000-0005-0000-0000-000068050000}"/>
    <cellStyle name="ปกติ 7 19" xfId="1385" xr:uid="{00000000-0005-0000-0000-000069050000}"/>
    <cellStyle name="ปกติ 7 2" xfId="1386" xr:uid="{00000000-0005-0000-0000-00006A050000}"/>
    <cellStyle name="ปกติ 7 20" xfId="1387" xr:uid="{00000000-0005-0000-0000-00006B050000}"/>
    <cellStyle name="ปกติ 7 21" xfId="1388" xr:uid="{00000000-0005-0000-0000-00006C050000}"/>
    <cellStyle name="ปกติ 7 22" xfId="1389" xr:uid="{00000000-0005-0000-0000-00006D050000}"/>
    <cellStyle name="ปกติ 7 23" xfId="1390" xr:uid="{00000000-0005-0000-0000-00006E050000}"/>
    <cellStyle name="ปกติ 7 24" xfId="1391" xr:uid="{00000000-0005-0000-0000-00006F050000}"/>
    <cellStyle name="ปกติ 7 25" xfId="1392" xr:uid="{00000000-0005-0000-0000-000070050000}"/>
    <cellStyle name="ปกติ 7 26" xfId="1393" xr:uid="{00000000-0005-0000-0000-000071050000}"/>
    <cellStyle name="ปกติ 7 27" xfId="1394" xr:uid="{00000000-0005-0000-0000-000072050000}"/>
    <cellStyle name="ปกติ 7 28" xfId="1395" xr:uid="{00000000-0005-0000-0000-000073050000}"/>
    <cellStyle name="ปกติ 7 29" xfId="1396" xr:uid="{00000000-0005-0000-0000-000074050000}"/>
    <cellStyle name="ปกติ 7 3" xfId="1397" xr:uid="{00000000-0005-0000-0000-000075050000}"/>
    <cellStyle name="ปกติ 7 30" xfId="1398" xr:uid="{00000000-0005-0000-0000-000076050000}"/>
    <cellStyle name="ปกติ 7 31" xfId="1399" xr:uid="{00000000-0005-0000-0000-000077050000}"/>
    <cellStyle name="ปกติ 7 32" xfId="1400" xr:uid="{00000000-0005-0000-0000-000078050000}"/>
    <cellStyle name="ปกติ 7 33" xfId="1401" xr:uid="{00000000-0005-0000-0000-000079050000}"/>
    <cellStyle name="ปกติ 7 34" xfId="1402" xr:uid="{00000000-0005-0000-0000-00007A050000}"/>
    <cellStyle name="ปกติ 7 35" xfId="1403" xr:uid="{00000000-0005-0000-0000-00007B050000}"/>
    <cellStyle name="ปกติ 7 36" xfId="1404" xr:uid="{00000000-0005-0000-0000-00007C050000}"/>
    <cellStyle name="ปกติ 7 37" xfId="1405" xr:uid="{00000000-0005-0000-0000-00007D050000}"/>
    <cellStyle name="ปกติ 7 38" xfId="1406" xr:uid="{00000000-0005-0000-0000-00007E050000}"/>
    <cellStyle name="ปกติ 7 39" xfId="1407" xr:uid="{00000000-0005-0000-0000-00007F050000}"/>
    <cellStyle name="ปกติ 7 4" xfId="1408" xr:uid="{00000000-0005-0000-0000-000080050000}"/>
    <cellStyle name="ปกติ 7 40" xfId="1409" xr:uid="{00000000-0005-0000-0000-000081050000}"/>
    <cellStyle name="ปกติ 7 41" xfId="1410" xr:uid="{00000000-0005-0000-0000-000082050000}"/>
    <cellStyle name="ปกติ 7 42" xfId="1411" xr:uid="{00000000-0005-0000-0000-000083050000}"/>
    <cellStyle name="ปกติ 7 43" xfId="1412" xr:uid="{00000000-0005-0000-0000-000084050000}"/>
    <cellStyle name="ปกติ 7 44" xfId="1413" xr:uid="{00000000-0005-0000-0000-000085050000}"/>
    <cellStyle name="ปกติ 7 45" xfId="1414" xr:uid="{00000000-0005-0000-0000-000086050000}"/>
    <cellStyle name="ปกติ 7 46" xfId="1415" xr:uid="{00000000-0005-0000-0000-000087050000}"/>
    <cellStyle name="ปกติ 7 47" xfId="1416" xr:uid="{00000000-0005-0000-0000-000088050000}"/>
    <cellStyle name="ปกติ 7 48" xfId="1417" xr:uid="{00000000-0005-0000-0000-000089050000}"/>
    <cellStyle name="ปกติ 7 49" xfId="1418" xr:uid="{00000000-0005-0000-0000-00008A050000}"/>
    <cellStyle name="ปกติ 7 5" xfId="1419" xr:uid="{00000000-0005-0000-0000-00008B050000}"/>
    <cellStyle name="ปกติ 7 50" xfId="1420" xr:uid="{00000000-0005-0000-0000-00008C050000}"/>
    <cellStyle name="ปกติ 7 51" xfId="1421" xr:uid="{00000000-0005-0000-0000-00008D050000}"/>
    <cellStyle name="ปกติ 7 52" xfId="1422" xr:uid="{00000000-0005-0000-0000-00008E050000}"/>
    <cellStyle name="ปกติ 7 53" xfId="1423" xr:uid="{00000000-0005-0000-0000-00008F050000}"/>
    <cellStyle name="ปกติ 7 54" xfId="1424" xr:uid="{00000000-0005-0000-0000-000090050000}"/>
    <cellStyle name="ปกติ 7 55" xfId="1425" xr:uid="{00000000-0005-0000-0000-000091050000}"/>
    <cellStyle name="ปกติ 7 56" xfId="1426" xr:uid="{00000000-0005-0000-0000-000092050000}"/>
    <cellStyle name="ปกติ 7 57" xfId="1427" xr:uid="{00000000-0005-0000-0000-000093050000}"/>
    <cellStyle name="ปกติ 7 58" xfId="1428" xr:uid="{00000000-0005-0000-0000-000094050000}"/>
    <cellStyle name="ปกติ 7 59" xfId="1429" xr:uid="{00000000-0005-0000-0000-000095050000}"/>
    <cellStyle name="ปกติ 7 6" xfId="1430" xr:uid="{00000000-0005-0000-0000-000096050000}"/>
    <cellStyle name="ปกติ 7 60" xfId="1431" xr:uid="{00000000-0005-0000-0000-000097050000}"/>
    <cellStyle name="ปกติ 7 61" xfId="1432" xr:uid="{00000000-0005-0000-0000-000098050000}"/>
    <cellStyle name="ปกติ 7 62" xfId="1433" xr:uid="{00000000-0005-0000-0000-000099050000}"/>
    <cellStyle name="ปกติ 7 63" xfId="1434" xr:uid="{00000000-0005-0000-0000-00009A050000}"/>
    <cellStyle name="ปกติ 7 64" xfId="1435" xr:uid="{00000000-0005-0000-0000-00009B050000}"/>
    <cellStyle name="ปกติ 7 65" xfId="1436" xr:uid="{00000000-0005-0000-0000-00009C050000}"/>
    <cellStyle name="ปกติ 7 66" xfId="1437" xr:uid="{00000000-0005-0000-0000-00009D050000}"/>
    <cellStyle name="ปกติ 7 67" xfId="1438" xr:uid="{00000000-0005-0000-0000-00009E050000}"/>
    <cellStyle name="ปกติ 7 68" xfId="1439" xr:uid="{00000000-0005-0000-0000-00009F050000}"/>
    <cellStyle name="ปกติ 7 69" xfId="1440" xr:uid="{00000000-0005-0000-0000-0000A0050000}"/>
    <cellStyle name="ปกติ 7 7" xfId="1441" xr:uid="{00000000-0005-0000-0000-0000A1050000}"/>
    <cellStyle name="ปกติ 7 70" xfId="1442" xr:uid="{00000000-0005-0000-0000-0000A2050000}"/>
    <cellStyle name="ปกติ 7 71" xfId="1443" xr:uid="{00000000-0005-0000-0000-0000A3050000}"/>
    <cellStyle name="ปกติ 7 72" xfId="1444" xr:uid="{00000000-0005-0000-0000-0000A4050000}"/>
    <cellStyle name="ปกติ 7 73" xfId="1445" xr:uid="{00000000-0005-0000-0000-0000A5050000}"/>
    <cellStyle name="ปกติ 7 74" xfId="1446" xr:uid="{00000000-0005-0000-0000-0000A6050000}"/>
    <cellStyle name="ปกติ 7 75" xfId="1447" xr:uid="{00000000-0005-0000-0000-0000A7050000}"/>
    <cellStyle name="ปกติ 7 76" xfId="1448" xr:uid="{00000000-0005-0000-0000-0000A8050000}"/>
    <cellStyle name="ปกติ 7 77" xfId="1449" xr:uid="{00000000-0005-0000-0000-0000A9050000}"/>
    <cellStyle name="ปกติ 7 8" xfId="1450" xr:uid="{00000000-0005-0000-0000-0000AA050000}"/>
    <cellStyle name="ปกติ 7 9" xfId="1451" xr:uid="{00000000-0005-0000-0000-0000AB050000}"/>
    <cellStyle name="ปกติ 7_Asia Metal Y2008" xfId="1452" xr:uid="{00000000-0005-0000-0000-0000AC050000}"/>
    <cellStyle name="ปกติ 8" xfId="1453" xr:uid="{00000000-0005-0000-0000-0000AD050000}"/>
    <cellStyle name="ปกติ 8 10" xfId="1454" xr:uid="{00000000-0005-0000-0000-0000AE050000}"/>
    <cellStyle name="ปกติ 8 11" xfId="1455" xr:uid="{00000000-0005-0000-0000-0000AF050000}"/>
    <cellStyle name="ปกติ 8 12" xfId="1456" xr:uid="{00000000-0005-0000-0000-0000B0050000}"/>
    <cellStyle name="ปกติ 8 13" xfId="1457" xr:uid="{00000000-0005-0000-0000-0000B1050000}"/>
    <cellStyle name="ปกติ 8 14" xfId="1458" xr:uid="{00000000-0005-0000-0000-0000B2050000}"/>
    <cellStyle name="ปกติ 8 15" xfId="1459" xr:uid="{00000000-0005-0000-0000-0000B3050000}"/>
    <cellStyle name="ปกติ 8 16" xfId="1460" xr:uid="{00000000-0005-0000-0000-0000B4050000}"/>
    <cellStyle name="ปกติ 8 17" xfId="1461" xr:uid="{00000000-0005-0000-0000-0000B5050000}"/>
    <cellStyle name="ปกติ 8 18" xfId="1462" xr:uid="{00000000-0005-0000-0000-0000B6050000}"/>
    <cellStyle name="ปกติ 8 19" xfId="1463" xr:uid="{00000000-0005-0000-0000-0000B7050000}"/>
    <cellStyle name="ปกติ 8 2" xfId="1464" xr:uid="{00000000-0005-0000-0000-0000B8050000}"/>
    <cellStyle name="ปกติ 8 20" xfId="1465" xr:uid="{00000000-0005-0000-0000-0000B9050000}"/>
    <cellStyle name="ปกติ 8 21" xfId="1466" xr:uid="{00000000-0005-0000-0000-0000BA050000}"/>
    <cellStyle name="ปกติ 8 22" xfId="1467" xr:uid="{00000000-0005-0000-0000-0000BB050000}"/>
    <cellStyle name="ปกติ 8 23" xfId="1468" xr:uid="{00000000-0005-0000-0000-0000BC050000}"/>
    <cellStyle name="ปกติ 8 24" xfId="1469" xr:uid="{00000000-0005-0000-0000-0000BD050000}"/>
    <cellStyle name="ปกติ 8 25" xfId="1470" xr:uid="{00000000-0005-0000-0000-0000BE050000}"/>
    <cellStyle name="ปกติ 8 26" xfId="1471" xr:uid="{00000000-0005-0000-0000-0000BF050000}"/>
    <cellStyle name="ปกติ 8 27" xfId="1472" xr:uid="{00000000-0005-0000-0000-0000C0050000}"/>
    <cellStyle name="ปกติ 8 28" xfId="1473" xr:uid="{00000000-0005-0000-0000-0000C1050000}"/>
    <cellStyle name="ปกติ 8 29" xfId="1474" xr:uid="{00000000-0005-0000-0000-0000C2050000}"/>
    <cellStyle name="ปกติ 8 3" xfId="1475" xr:uid="{00000000-0005-0000-0000-0000C3050000}"/>
    <cellStyle name="ปกติ 8 30" xfId="1476" xr:uid="{00000000-0005-0000-0000-0000C4050000}"/>
    <cellStyle name="ปกติ 8 31" xfId="1477" xr:uid="{00000000-0005-0000-0000-0000C5050000}"/>
    <cellStyle name="ปกติ 8 32" xfId="1478" xr:uid="{00000000-0005-0000-0000-0000C6050000}"/>
    <cellStyle name="ปกติ 8 33" xfId="1479" xr:uid="{00000000-0005-0000-0000-0000C7050000}"/>
    <cellStyle name="ปกติ 8 34" xfId="1480" xr:uid="{00000000-0005-0000-0000-0000C8050000}"/>
    <cellStyle name="ปกติ 8 35" xfId="1481" xr:uid="{00000000-0005-0000-0000-0000C9050000}"/>
    <cellStyle name="ปกติ 8 36" xfId="1482" xr:uid="{00000000-0005-0000-0000-0000CA050000}"/>
    <cellStyle name="ปกติ 8 37" xfId="1483" xr:uid="{00000000-0005-0000-0000-0000CB050000}"/>
    <cellStyle name="ปกติ 8 38" xfId="1484" xr:uid="{00000000-0005-0000-0000-0000CC050000}"/>
    <cellStyle name="ปกติ 8 39" xfId="1485" xr:uid="{00000000-0005-0000-0000-0000CD050000}"/>
    <cellStyle name="ปกติ 8 4" xfId="1486" xr:uid="{00000000-0005-0000-0000-0000CE050000}"/>
    <cellStyle name="ปกติ 8 40" xfId="1487" xr:uid="{00000000-0005-0000-0000-0000CF050000}"/>
    <cellStyle name="ปกติ 8 41" xfId="1488" xr:uid="{00000000-0005-0000-0000-0000D0050000}"/>
    <cellStyle name="ปกติ 8 42" xfId="1489" xr:uid="{00000000-0005-0000-0000-0000D1050000}"/>
    <cellStyle name="ปกติ 8 43" xfId="1490" xr:uid="{00000000-0005-0000-0000-0000D2050000}"/>
    <cellStyle name="ปกติ 8 44" xfId="1491" xr:uid="{00000000-0005-0000-0000-0000D3050000}"/>
    <cellStyle name="ปกติ 8 45" xfId="1492" xr:uid="{00000000-0005-0000-0000-0000D4050000}"/>
    <cellStyle name="ปกติ 8 46" xfId="1493" xr:uid="{00000000-0005-0000-0000-0000D5050000}"/>
    <cellStyle name="ปกติ 8 47" xfId="1494" xr:uid="{00000000-0005-0000-0000-0000D6050000}"/>
    <cellStyle name="ปกติ 8 48" xfId="1495" xr:uid="{00000000-0005-0000-0000-0000D7050000}"/>
    <cellStyle name="ปกติ 8 49" xfId="1496" xr:uid="{00000000-0005-0000-0000-0000D8050000}"/>
    <cellStyle name="ปกติ 8 5" xfId="1497" xr:uid="{00000000-0005-0000-0000-0000D9050000}"/>
    <cellStyle name="ปกติ 8 50" xfId="1498" xr:uid="{00000000-0005-0000-0000-0000DA050000}"/>
    <cellStyle name="ปกติ 8 51" xfId="1499" xr:uid="{00000000-0005-0000-0000-0000DB050000}"/>
    <cellStyle name="ปกติ 8 52" xfId="1500" xr:uid="{00000000-0005-0000-0000-0000DC050000}"/>
    <cellStyle name="ปกติ 8 53" xfId="1501" xr:uid="{00000000-0005-0000-0000-0000DD050000}"/>
    <cellStyle name="ปกติ 8 54" xfId="1502" xr:uid="{00000000-0005-0000-0000-0000DE050000}"/>
    <cellStyle name="ปกติ 8 55" xfId="1503" xr:uid="{00000000-0005-0000-0000-0000DF050000}"/>
    <cellStyle name="ปกติ 8 56" xfId="1504" xr:uid="{00000000-0005-0000-0000-0000E0050000}"/>
    <cellStyle name="ปกติ 8 57" xfId="1505" xr:uid="{00000000-0005-0000-0000-0000E1050000}"/>
    <cellStyle name="ปกติ 8 58" xfId="1506" xr:uid="{00000000-0005-0000-0000-0000E2050000}"/>
    <cellStyle name="ปกติ 8 59" xfId="1507" xr:uid="{00000000-0005-0000-0000-0000E3050000}"/>
    <cellStyle name="ปกติ 8 6" xfId="1508" xr:uid="{00000000-0005-0000-0000-0000E4050000}"/>
    <cellStyle name="ปกติ 8 60" xfId="1509" xr:uid="{00000000-0005-0000-0000-0000E5050000}"/>
    <cellStyle name="ปกติ 8 61" xfId="1510" xr:uid="{00000000-0005-0000-0000-0000E6050000}"/>
    <cellStyle name="ปกติ 8 62" xfId="1511" xr:uid="{00000000-0005-0000-0000-0000E7050000}"/>
    <cellStyle name="ปกติ 8 63" xfId="1512" xr:uid="{00000000-0005-0000-0000-0000E8050000}"/>
    <cellStyle name="ปกติ 8 64" xfId="1513" xr:uid="{00000000-0005-0000-0000-0000E9050000}"/>
    <cellStyle name="ปกติ 8 65" xfId="1514" xr:uid="{00000000-0005-0000-0000-0000EA050000}"/>
    <cellStyle name="ปกติ 8 66" xfId="1515" xr:uid="{00000000-0005-0000-0000-0000EB050000}"/>
    <cellStyle name="ปกติ 8 67" xfId="1516" xr:uid="{00000000-0005-0000-0000-0000EC050000}"/>
    <cellStyle name="ปกติ 8 68" xfId="1517" xr:uid="{00000000-0005-0000-0000-0000ED050000}"/>
    <cellStyle name="ปกติ 8 69" xfId="1518" xr:uid="{00000000-0005-0000-0000-0000EE050000}"/>
    <cellStyle name="ปกติ 8 7" xfId="1519" xr:uid="{00000000-0005-0000-0000-0000EF050000}"/>
    <cellStyle name="ปกติ 8 70" xfId="1520" xr:uid="{00000000-0005-0000-0000-0000F0050000}"/>
    <cellStyle name="ปกติ 8 71" xfId="1521" xr:uid="{00000000-0005-0000-0000-0000F1050000}"/>
    <cellStyle name="ปกติ 8 72" xfId="1522" xr:uid="{00000000-0005-0000-0000-0000F2050000}"/>
    <cellStyle name="ปกติ 8 73" xfId="1523" xr:uid="{00000000-0005-0000-0000-0000F3050000}"/>
    <cellStyle name="ปกติ 8 74" xfId="1524" xr:uid="{00000000-0005-0000-0000-0000F4050000}"/>
    <cellStyle name="ปกติ 8 75" xfId="1525" xr:uid="{00000000-0005-0000-0000-0000F5050000}"/>
    <cellStyle name="ปกติ 8 76" xfId="1526" xr:uid="{00000000-0005-0000-0000-0000F6050000}"/>
    <cellStyle name="ปกติ 8 77" xfId="1527" xr:uid="{00000000-0005-0000-0000-0000F7050000}"/>
    <cellStyle name="ปกติ 8 8" xfId="1528" xr:uid="{00000000-0005-0000-0000-0000F8050000}"/>
    <cellStyle name="ปกติ 8 9" xfId="1529" xr:uid="{00000000-0005-0000-0000-0000F9050000}"/>
    <cellStyle name="ปกติ 8_Asia Metal Y2008" xfId="1530" xr:uid="{00000000-0005-0000-0000-0000FA050000}"/>
    <cellStyle name="ปกติ 9" xfId="1531" xr:uid="{00000000-0005-0000-0000-0000FB050000}"/>
    <cellStyle name="ปกติ 9 10" xfId="1532" xr:uid="{00000000-0005-0000-0000-0000FC050000}"/>
    <cellStyle name="ปกติ 9 11" xfId="1533" xr:uid="{00000000-0005-0000-0000-0000FD050000}"/>
    <cellStyle name="ปกติ 9 12" xfId="1534" xr:uid="{00000000-0005-0000-0000-0000FE050000}"/>
    <cellStyle name="ปกติ 9 13" xfId="1535" xr:uid="{00000000-0005-0000-0000-0000FF050000}"/>
    <cellStyle name="ปกติ 9 14" xfId="1536" xr:uid="{00000000-0005-0000-0000-000000060000}"/>
    <cellStyle name="ปกติ 9 15" xfId="1537" xr:uid="{00000000-0005-0000-0000-000001060000}"/>
    <cellStyle name="ปกติ 9 16" xfId="1538" xr:uid="{00000000-0005-0000-0000-000002060000}"/>
    <cellStyle name="ปกติ 9 17" xfId="1539" xr:uid="{00000000-0005-0000-0000-000003060000}"/>
    <cellStyle name="ปกติ 9 18" xfId="1540" xr:uid="{00000000-0005-0000-0000-000004060000}"/>
    <cellStyle name="ปกติ 9 19" xfId="1541" xr:uid="{00000000-0005-0000-0000-000005060000}"/>
    <cellStyle name="ปกติ 9 2" xfId="1542" xr:uid="{00000000-0005-0000-0000-000006060000}"/>
    <cellStyle name="ปกติ 9 20" xfId="1543" xr:uid="{00000000-0005-0000-0000-000007060000}"/>
    <cellStyle name="ปกติ 9 21" xfId="1544" xr:uid="{00000000-0005-0000-0000-000008060000}"/>
    <cellStyle name="ปกติ 9 22" xfId="1545" xr:uid="{00000000-0005-0000-0000-000009060000}"/>
    <cellStyle name="ปกติ 9 23" xfId="1546" xr:uid="{00000000-0005-0000-0000-00000A060000}"/>
    <cellStyle name="ปกติ 9 24" xfId="1547" xr:uid="{00000000-0005-0000-0000-00000B060000}"/>
    <cellStyle name="ปกติ 9 25" xfId="1548" xr:uid="{00000000-0005-0000-0000-00000C060000}"/>
    <cellStyle name="ปกติ 9 26" xfId="1549" xr:uid="{00000000-0005-0000-0000-00000D060000}"/>
    <cellStyle name="ปกติ 9 27" xfId="1550" xr:uid="{00000000-0005-0000-0000-00000E060000}"/>
    <cellStyle name="ปกติ 9 28" xfId="1551" xr:uid="{00000000-0005-0000-0000-00000F060000}"/>
    <cellStyle name="ปกติ 9 29" xfId="1552" xr:uid="{00000000-0005-0000-0000-000010060000}"/>
    <cellStyle name="ปกติ 9 3" xfId="1553" xr:uid="{00000000-0005-0000-0000-000011060000}"/>
    <cellStyle name="ปกติ 9 30" xfId="1554" xr:uid="{00000000-0005-0000-0000-000012060000}"/>
    <cellStyle name="ปกติ 9 31" xfId="1555" xr:uid="{00000000-0005-0000-0000-000013060000}"/>
    <cellStyle name="ปกติ 9 32" xfId="1556" xr:uid="{00000000-0005-0000-0000-000014060000}"/>
    <cellStyle name="ปกติ 9 33" xfId="1557" xr:uid="{00000000-0005-0000-0000-000015060000}"/>
    <cellStyle name="ปกติ 9 34" xfId="1558" xr:uid="{00000000-0005-0000-0000-000016060000}"/>
    <cellStyle name="ปกติ 9 35" xfId="1559" xr:uid="{00000000-0005-0000-0000-000017060000}"/>
    <cellStyle name="ปกติ 9 36" xfId="1560" xr:uid="{00000000-0005-0000-0000-000018060000}"/>
    <cellStyle name="ปกติ 9 37" xfId="1561" xr:uid="{00000000-0005-0000-0000-000019060000}"/>
    <cellStyle name="ปกติ 9 38" xfId="1562" xr:uid="{00000000-0005-0000-0000-00001A060000}"/>
    <cellStyle name="ปกติ 9 39" xfId="1563" xr:uid="{00000000-0005-0000-0000-00001B060000}"/>
    <cellStyle name="ปกติ 9 4" xfId="1564" xr:uid="{00000000-0005-0000-0000-00001C060000}"/>
    <cellStyle name="ปกติ 9 40" xfId="1565" xr:uid="{00000000-0005-0000-0000-00001D060000}"/>
    <cellStyle name="ปกติ 9 41" xfId="1566" xr:uid="{00000000-0005-0000-0000-00001E060000}"/>
    <cellStyle name="ปกติ 9 42" xfId="1567" xr:uid="{00000000-0005-0000-0000-00001F060000}"/>
    <cellStyle name="ปกติ 9 43" xfId="1568" xr:uid="{00000000-0005-0000-0000-000020060000}"/>
    <cellStyle name="ปกติ 9 44" xfId="1569" xr:uid="{00000000-0005-0000-0000-000021060000}"/>
    <cellStyle name="ปกติ 9 45" xfId="1570" xr:uid="{00000000-0005-0000-0000-000022060000}"/>
    <cellStyle name="ปกติ 9 46" xfId="1571" xr:uid="{00000000-0005-0000-0000-000023060000}"/>
    <cellStyle name="ปกติ 9 47" xfId="1572" xr:uid="{00000000-0005-0000-0000-000024060000}"/>
    <cellStyle name="ปกติ 9 48" xfId="1573" xr:uid="{00000000-0005-0000-0000-000025060000}"/>
    <cellStyle name="ปกติ 9 49" xfId="1574" xr:uid="{00000000-0005-0000-0000-000026060000}"/>
    <cellStyle name="ปกติ 9 5" xfId="1575" xr:uid="{00000000-0005-0000-0000-000027060000}"/>
    <cellStyle name="ปกติ 9 50" xfId="1576" xr:uid="{00000000-0005-0000-0000-000028060000}"/>
    <cellStyle name="ปกติ 9 51" xfId="1577" xr:uid="{00000000-0005-0000-0000-000029060000}"/>
    <cellStyle name="ปกติ 9 52" xfId="1578" xr:uid="{00000000-0005-0000-0000-00002A060000}"/>
    <cellStyle name="ปกติ 9 53" xfId="1579" xr:uid="{00000000-0005-0000-0000-00002B060000}"/>
    <cellStyle name="ปกติ 9 54" xfId="1580" xr:uid="{00000000-0005-0000-0000-00002C060000}"/>
    <cellStyle name="ปกติ 9 55" xfId="1581" xr:uid="{00000000-0005-0000-0000-00002D060000}"/>
    <cellStyle name="ปกติ 9 56" xfId="1582" xr:uid="{00000000-0005-0000-0000-00002E060000}"/>
    <cellStyle name="ปกติ 9 57" xfId="1583" xr:uid="{00000000-0005-0000-0000-00002F060000}"/>
    <cellStyle name="ปกติ 9 58" xfId="1584" xr:uid="{00000000-0005-0000-0000-000030060000}"/>
    <cellStyle name="ปกติ 9 59" xfId="1585" xr:uid="{00000000-0005-0000-0000-000031060000}"/>
    <cellStyle name="ปกติ 9 6" xfId="1586" xr:uid="{00000000-0005-0000-0000-000032060000}"/>
    <cellStyle name="ปกติ 9 60" xfId="1587" xr:uid="{00000000-0005-0000-0000-000033060000}"/>
    <cellStyle name="ปกติ 9 61" xfId="1588" xr:uid="{00000000-0005-0000-0000-000034060000}"/>
    <cellStyle name="ปกติ 9 62" xfId="1589" xr:uid="{00000000-0005-0000-0000-000035060000}"/>
    <cellStyle name="ปกติ 9 63" xfId="1590" xr:uid="{00000000-0005-0000-0000-000036060000}"/>
    <cellStyle name="ปกติ 9 64" xfId="1591" xr:uid="{00000000-0005-0000-0000-000037060000}"/>
    <cellStyle name="ปกติ 9 65" xfId="1592" xr:uid="{00000000-0005-0000-0000-000038060000}"/>
    <cellStyle name="ปกติ 9 66" xfId="1593" xr:uid="{00000000-0005-0000-0000-000039060000}"/>
    <cellStyle name="ปกติ 9 67" xfId="1594" xr:uid="{00000000-0005-0000-0000-00003A060000}"/>
    <cellStyle name="ปกติ 9 68" xfId="1595" xr:uid="{00000000-0005-0000-0000-00003B060000}"/>
    <cellStyle name="ปกติ 9 69" xfId="1596" xr:uid="{00000000-0005-0000-0000-00003C060000}"/>
    <cellStyle name="ปกติ 9 7" xfId="1597" xr:uid="{00000000-0005-0000-0000-00003D060000}"/>
    <cellStyle name="ปกติ 9 8" xfId="1598" xr:uid="{00000000-0005-0000-0000-00003E060000}"/>
    <cellStyle name="ปกติ 9 9" xfId="1599" xr:uid="{00000000-0005-0000-0000-00003F060000}"/>
    <cellStyle name="ผลรวม 2" xfId="1600" xr:uid="{00000000-0005-0000-0000-000040060000}"/>
    <cellStyle name="ฤธถ [0]_10' 0.26D MS" xfId="1601" xr:uid="{00000000-0005-0000-0000-000041060000}"/>
    <cellStyle name="ฤธถ_10' 0.26D MS" xfId="1602" xr:uid="{00000000-0005-0000-0000-000042060000}"/>
    <cellStyle name="ล๋ศญ [0]_10' 0.26D MS" xfId="1603" xr:uid="{00000000-0005-0000-0000-000043060000}"/>
    <cellStyle name="ล๋ศญ_10' 0.26D MS" xfId="1604" xr:uid="{00000000-0005-0000-0000-000044060000}"/>
    <cellStyle name="วฅมุ_#2(M17)_1" xfId="1605" xr:uid="{00000000-0005-0000-0000-000045060000}"/>
    <cellStyle name="ส่วนที่ถูกเน้น1 2" xfId="1606" xr:uid="{00000000-0005-0000-0000-000046060000}"/>
    <cellStyle name="ส่วนที่ถูกเน้น4 2" xfId="1607" xr:uid="{00000000-0005-0000-0000-000047060000}"/>
    <cellStyle name="หมายเหตุ 2" xfId="1608" xr:uid="{00000000-0005-0000-0000-000048060000}"/>
    <cellStyle name="หัวเรื่อง 1 2" xfId="1609" xr:uid="{00000000-0005-0000-0000-000049060000}"/>
    <cellStyle name="หัวเรื่อง 2 2" xfId="1610" xr:uid="{00000000-0005-0000-0000-00004A060000}"/>
    <cellStyle name="หัวเรื่อง 3 2" xfId="1611" xr:uid="{00000000-0005-0000-0000-00004B060000}"/>
    <cellStyle name="หัวเรื่อง 4 2" xfId="1612" xr:uid="{00000000-0005-0000-0000-00004C060000}"/>
    <cellStyle name="常规_สต๊อกเดือน 12" xfId="1613" xr:uid="{00000000-0005-0000-0000-00004D060000}"/>
    <cellStyle name="標準_AUCTION RESULT_20071226" xfId="1614" xr:uid="{00000000-0005-0000-0000-00004E060000}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teerakul\Desktop\AMC\AMC_Q12025_Leadsheet%20STAT%20V.bf%20adj%20NRV.xlsx" TargetMode="External"/><Relationship Id="rId1" Type="http://schemas.openxmlformats.org/officeDocument/2006/relationships/externalLinkPath" Target="https://onedrive-global.kpmg.com/Users/wteerakul/Desktop/AMC/AMC_Q12025_Leadsheet%20STAT%20V.bf%20adj%20NR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teerakul\Desktop\AMC\AMC%20Group_Q12025%20CONSO_Leadshest%20V.bf%20adj%20NRV_2.xlsx" TargetMode="External"/><Relationship Id="rId1" Type="http://schemas.openxmlformats.org/officeDocument/2006/relationships/externalLinkPath" Target="https://onedrive-global.kpmg.com/Users/wteerakul/Desktop/AMC/AMC%20Group_Q12025%20CONSO_Leadshest%20V.bf%20adj%20NRV_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teerakul\Desktop\AMC\Cash%20Flow\AMC_Q125_SEPERATE_Cashflow%20V.4.xlsx" TargetMode="External"/><Relationship Id="rId1" Type="http://schemas.openxmlformats.org/officeDocument/2006/relationships/externalLinkPath" Target="https://onedrive-global.kpmg.com/Users/wteerakul/Desktop/AMC/Cash%20Flow/AMC_Q125_SEPERATE_Cashflow%20V.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B 31.12.23"/>
      <sheetName val="TB 31Mar24"/>
      <sheetName val="TB 30Jun24"/>
      <sheetName val="TB30Sep24"/>
      <sheetName val="TB Dec24"/>
      <sheetName val="TB Mar 25"/>
      <sheetName val="Master TB"/>
      <sheetName val="STAT MAT"/>
      <sheetName val="SAM Q423"/>
      <sheetName val="SAM 24"/>
      <sheetName val="SAM"/>
      <sheetName val="SUAM"/>
      <sheetName val="F1"/>
      <sheetName val="F2"/>
      <sheetName val="F3"/>
      <sheetName val="P300"/>
      <sheetName val="O300"/>
      <sheetName val="L300"/>
      <sheetName val="K300"/>
      <sheetName val="M300"/>
      <sheetName val="M400"/>
      <sheetName val="I300"/>
      <sheetName val="Q300"/>
      <sheetName val="J300"/>
      <sheetName val="G300"/>
      <sheetName val="H300"/>
      <sheetName val="Y300"/>
      <sheetName val="W300"/>
      <sheetName val="T300"/>
      <sheetName val="N300"/>
      <sheetName val="V300"/>
      <sheetName val="X300"/>
      <sheetName val="Q400"/>
      <sheetName val="Q500"/>
      <sheetName val="S300"/>
      <sheetName val="R300"/>
      <sheetName val="L400"/>
      <sheetName val="ZC300"/>
      <sheetName val="K400"/>
      <sheetName val="ZD300"/>
      <sheetName val="ZD400"/>
      <sheetName val="ZE300"/>
      <sheetName val="ZF300"/>
      <sheetName val="ZA300"/>
      <sheetName val="T400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8">
          <cell r="Q18">
            <v>0</v>
          </cell>
        </row>
      </sheetData>
      <sheetData sheetId="14">
        <row r="29">
          <cell r="J29">
            <v>-37373037.570000209</v>
          </cell>
        </row>
      </sheetData>
      <sheetData sheetId="15">
        <row r="22">
          <cell r="O22">
            <v>1949307</v>
          </cell>
        </row>
      </sheetData>
      <sheetData sheetId="16"/>
      <sheetData sheetId="17">
        <row r="16">
          <cell r="J16">
            <v>-1662975.64</v>
          </cell>
        </row>
      </sheetData>
      <sheetData sheetId="18">
        <row r="19">
          <cell r="J19">
            <v>-95188499.819999993</v>
          </cell>
        </row>
      </sheetData>
      <sheetData sheetId="19">
        <row r="23">
          <cell r="J23">
            <v>-9152.94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14">
          <cell r="J14">
            <v>46519122.723333329</v>
          </cell>
        </row>
      </sheetData>
      <sheetData sheetId="28"/>
      <sheetData sheetId="29">
        <row r="16">
          <cell r="K16">
            <v>284974.7</v>
          </cell>
        </row>
      </sheetData>
      <sheetData sheetId="30"/>
      <sheetData sheetId="31"/>
      <sheetData sheetId="32"/>
      <sheetData sheetId="33"/>
      <sheetData sheetId="34">
        <row r="11">
          <cell r="J11">
            <v>-21350592.800000001</v>
          </cell>
        </row>
      </sheetData>
      <sheetData sheetId="35">
        <row r="27">
          <cell r="J27">
            <v>-51152774.5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1"/>
      <sheetName val="F2"/>
      <sheetName val="F3 "/>
      <sheetName val="SAM"/>
      <sheetName val="SAM 23"/>
      <sheetName val="(A) BF PRIME-Take equity"/>
      <sheetName val="(F) Additional investment"/>
      <sheetName val="(B) GP-PRIME sales to AMC"/>
      <sheetName val="(C) NCI control_B.F"/>
      <sheetName val="%NCI-GRAND"/>
      <sheetName val="(D) RE"/>
      <sheetName val="(E) GP-AMC sales to GA"/>
      <sheetName val="(G) GP-GA sales to AMC"/>
      <sheetName val="(F) GP-AMC sales to PRIME"/>
    </sheetNames>
    <sheetDataSet>
      <sheetData sheetId="0"/>
      <sheetData sheetId="1">
        <row r="39">
          <cell r="O39">
            <v>7066</v>
          </cell>
        </row>
      </sheetData>
      <sheetData sheetId="2">
        <row r="14">
          <cell r="P14">
            <v>1667709</v>
          </cell>
        </row>
        <row r="28">
          <cell r="P28">
            <v>-3633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F"/>
      <sheetName val="FS-CF"/>
      <sheetName val="CF-Support"/>
      <sheetName val="TB Mar 25"/>
      <sheetName val="Master TB"/>
      <sheetName val="STAT MAT"/>
      <sheetName val="SAM"/>
      <sheetName val="SUAM"/>
      <sheetName val="F1"/>
      <sheetName val="F2"/>
      <sheetName val="F3"/>
      <sheetName val="O300"/>
      <sheetName val="L300"/>
      <sheetName val="K300"/>
      <sheetName val="M300"/>
      <sheetName val="M400"/>
      <sheetName val="I300"/>
      <sheetName val="Q300"/>
      <sheetName val="J300"/>
      <sheetName val="G300"/>
      <sheetName val="H300"/>
      <sheetName val="Y300"/>
      <sheetName val="W300"/>
      <sheetName val="T300"/>
      <sheetName val="N300"/>
      <sheetName val="V300"/>
      <sheetName val="X300"/>
      <sheetName val="Q400"/>
      <sheetName val="Q500"/>
      <sheetName val="S300"/>
      <sheetName val="R300"/>
      <sheetName val="P300"/>
      <sheetName val="L400"/>
      <sheetName val="ZC300"/>
      <sheetName val="K400"/>
      <sheetName val="ZD300"/>
      <sheetName val="ZD400"/>
      <sheetName val="ZE300"/>
      <sheetName val="ZF300"/>
      <sheetName val="ZA300"/>
      <sheetName val="T400"/>
    </sheetNames>
    <sheetDataSet>
      <sheetData sheetId="0">
        <row r="21">
          <cell r="K21">
            <v>0</v>
          </cell>
          <cell r="L21">
            <v>0</v>
          </cell>
        </row>
        <row r="51">
          <cell r="L51">
            <v>1028</v>
          </cell>
        </row>
        <row r="52">
          <cell r="L52">
            <v>-24250</v>
          </cell>
        </row>
        <row r="55">
          <cell r="L55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0DE8-E25A-44CA-8222-1D36D40D4547}">
  <dimension ref="A1:O84"/>
  <sheetViews>
    <sheetView view="pageBreakPreview" topLeftCell="A59" zoomScale="85" zoomScaleNormal="90" zoomScaleSheetLayoutView="85" workbookViewId="0">
      <selection activeCell="W49" sqref="W49"/>
    </sheetView>
  </sheetViews>
  <sheetFormatPr defaultColWidth="9.09765625" defaultRowHeight="22.5" customHeight="1"/>
  <cols>
    <col min="1" max="1" width="48.5" style="284" customWidth="1"/>
    <col min="2" max="2" width="8" style="284" customWidth="1"/>
    <col min="3" max="3" width="1.09765625" style="284" customWidth="1"/>
    <col min="4" max="4" width="12.796875" style="300" customWidth="1"/>
    <col min="5" max="5" width="1.8984375" style="284" customWidth="1"/>
    <col min="6" max="6" width="11.8984375" style="284" customWidth="1"/>
    <col min="7" max="7" width="1.09765625" style="284" customWidth="1"/>
    <col min="8" max="8" width="13.69921875" style="321" customWidth="1"/>
    <col min="9" max="9" width="1.09765625" style="284" customWidth="1"/>
    <col min="10" max="10" width="11.796875" style="321" customWidth="1"/>
    <col min="11" max="11" width="12.09765625" style="284" hidden="1" customWidth="1"/>
    <col min="12" max="12" width="11.3984375" style="284" hidden="1" customWidth="1"/>
    <col min="13" max="14" width="9.3984375" style="284" hidden="1" customWidth="1"/>
    <col min="15" max="15" width="0" style="284" hidden="1" customWidth="1"/>
    <col min="16" max="16384" width="9.09765625" style="284"/>
  </cols>
  <sheetData>
    <row r="1" spans="1:14" s="271" customFormat="1" ht="21" customHeight="1">
      <c r="A1" s="269" t="s">
        <v>0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4" s="271" customFormat="1" ht="21" customHeight="1">
      <c r="A2" s="269" t="s">
        <v>1</v>
      </c>
      <c r="B2" s="270"/>
      <c r="C2" s="270"/>
      <c r="D2" s="270"/>
      <c r="E2" s="270"/>
      <c r="F2" s="270"/>
      <c r="G2" s="270"/>
      <c r="H2" s="270"/>
      <c r="I2" s="270"/>
      <c r="J2" s="270"/>
    </row>
    <row r="3" spans="1:14" s="271" customFormat="1" ht="21" customHeight="1">
      <c r="A3" s="269"/>
      <c r="B3" s="270"/>
      <c r="C3" s="270"/>
      <c r="D3" s="270"/>
      <c r="E3" s="270"/>
      <c r="F3" s="270"/>
      <c r="G3" s="270"/>
      <c r="H3" s="270"/>
      <c r="I3" s="270"/>
      <c r="J3" s="270"/>
    </row>
    <row r="4" spans="1:14" s="273" customFormat="1" ht="21" customHeight="1">
      <c r="A4" s="272"/>
      <c r="B4" s="272"/>
      <c r="C4" s="272"/>
      <c r="D4" s="358" t="s">
        <v>2</v>
      </c>
      <c r="E4" s="358"/>
      <c r="F4" s="358"/>
      <c r="G4" s="270"/>
      <c r="H4" s="358" t="s">
        <v>3</v>
      </c>
      <c r="I4" s="358"/>
      <c r="J4" s="358"/>
    </row>
    <row r="5" spans="1:14" s="273" customFormat="1" ht="21" customHeight="1">
      <c r="A5" s="272"/>
      <c r="B5" s="272"/>
      <c r="C5" s="272"/>
      <c r="D5" s="274" t="s">
        <v>4</v>
      </c>
      <c r="E5" s="275"/>
      <c r="F5" s="274" t="s">
        <v>5</v>
      </c>
      <c r="G5" s="274"/>
      <c r="H5" s="274" t="s">
        <v>4</v>
      </c>
      <c r="I5" s="275"/>
      <c r="J5" s="274" t="s">
        <v>5</v>
      </c>
    </row>
    <row r="6" spans="1:14" s="273" customFormat="1" ht="21" customHeight="1">
      <c r="A6" s="276" t="s">
        <v>6</v>
      </c>
      <c r="B6" s="277" t="s">
        <v>7</v>
      </c>
      <c r="C6" s="272"/>
      <c r="D6" s="274">
        <v>2568</v>
      </c>
      <c r="E6" s="274"/>
      <c r="F6" s="274">
        <v>2567</v>
      </c>
      <c r="G6" s="278"/>
      <c r="H6" s="274">
        <v>2568</v>
      </c>
      <c r="I6" s="274"/>
      <c r="J6" s="274">
        <v>2567</v>
      </c>
    </row>
    <row r="7" spans="1:14" s="273" customFormat="1" ht="21" customHeight="1">
      <c r="A7" s="276"/>
      <c r="B7" s="277"/>
      <c r="C7" s="272"/>
      <c r="D7" s="274" t="s">
        <v>8</v>
      </c>
      <c r="E7" s="274"/>
      <c r="F7" s="274"/>
      <c r="G7" s="278"/>
      <c r="H7" s="274" t="s">
        <v>8</v>
      </c>
      <c r="I7" s="274"/>
      <c r="J7" s="274"/>
    </row>
    <row r="8" spans="1:14" s="273" customFormat="1" ht="21" customHeight="1">
      <c r="A8" s="279"/>
      <c r="B8" s="280"/>
      <c r="C8" s="280"/>
      <c r="D8" s="359" t="s">
        <v>9</v>
      </c>
      <c r="E8" s="359"/>
      <c r="F8" s="359"/>
      <c r="G8" s="359"/>
      <c r="H8" s="359"/>
      <c r="I8" s="359"/>
      <c r="J8" s="359"/>
    </row>
    <row r="9" spans="1:14" ht="21" customHeight="1">
      <c r="A9" s="281" t="s">
        <v>10</v>
      </c>
      <c r="B9" s="282"/>
      <c r="C9" s="282"/>
      <c r="D9" s="13"/>
      <c r="E9" s="283"/>
      <c r="F9" s="283"/>
      <c r="G9" s="283"/>
      <c r="H9" s="13"/>
      <c r="I9" s="16"/>
      <c r="J9" s="13"/>
    </row>
    <row r="10" spans="1:14" ht="21" customHeight="1">
      <c r="A10" s="271" t="s">
        <v>11</v>
      </c>
      <c r="B10" s="285"/>
      <c r="C10" s="286"/>
      <c r="D10" s="13">
        <v>215717</v>
      </c>
      <c r="E10" s="283"/>
      <c r="F10" s="13">
        <v>162268</v>
      </c>
      <c r="G10" s="13"/>
      <c r="H10" s="13">
        <v>176834</v>
      </c>
      <c r="I10" s="283"/>
      <c r="J10" s="13">
        <v>120919</v>
      </c>
    </row>
    <row r="11" spans="1:14" ht="21" customHeight="1">
      <c r="A11" s="271" t="s">
        <v>12</v>
      </c>
      <c r="B11" s="285" t="s">
        <v>13</v>
      </c>
      <c r="C11" s="286"/>
      <c r="D11" s="13">
        <v>1030643</v>
      </c>
      <c r="E11" s="283"/>
      <c r="F11" s="13">
        <v>941055</v>
      </c>
      <c r="G11" s="13"/>
      <c r="H11" s="13">
        <v>1049089</v>
      </c>
      <c r="I11" s="283"/>
      <c r="J11" s="13">
        <v>956522</v>
      </c>
    </row>
    <row r="12" spans="1:14" ht="21" customHeight="1">
      <c r="A12" s="271" t="s">
        <v>14</v>
      </c>
      <c r="B12" s="285">
        <v>2</v>
      </c>
      <c r="C12" s="286"/>
      <c r="D12" s="13">
        <v>1977</v>
      </c>
      <c r="E12" s="283"/>
      <c r="F12" s="13">
        <v>2017</v>
      </c>
      <c r="G12" s="13"/>
      <c r="H12" s="44">
        <v>1839</v>
      </c>
      <c r="I12" s="283"/>
      <c r="J12" s="44">
        <v>1845</v>
      </c>
      <c r="K12" s="284">
        <f>F12-D12-CF!D50</f>
        <v>0</v>
      </c>
      <c r="M12" s="284">
        <f>J12-H12-CF!H49</f>
        <v>6</v>
      </c>
    </row>
    <row r="13" spans="1:14" ht="21" customHeight="1">
      <c r="A13" s="271" t="s">
        <v>15</v>
      </c>
      <c r="B13" s="285">
        <v>4</v>
      </c>
      <c r="C13" s="286"/>
      <c r="D13" s="13">
        <v>1533929</v>
      </c>
      <c r="E13" s="283"/>
      <c r="F13" s="13">
        <v>1442211</v>
      </c>
      <c r="G13" s="13"/>
      <c r="H13" s="13">
        <v>1454999</v>
      </c>
      <c r="I13" s="283"/>
      <c r="J13" s="13">
        <v>1368906</v>
      </c>
    </row>
    <row r="14" spans="1:14" ht="21" customHeight="1">
      <c r="A14" s="271" t="s">
        <v>16</v>
      </c>
      <c r="B14" s="285"/>
      <c r="C14" s="286"/>
      <c r="D14" s="13">
        <v>85480</v>
      </c>
      <c r="E14" s="283"/>
      <c r="F14" s="44">
        <v>83529</v>
      </c>
      <c r="G14" s="13"/>
      <c r="H14" s="44">
        <v>85480</v>
      </c>
      <c r="I14" s="283"/>
      <c r="J14" s="44">
        <v>83529</v>
      </c>
      <c r="K14" s="284">
        <f>F14-D14</f>
        <v>-1951</v>
      </c>
      <c r="L14" s="284">
        <f>K14-CF!D29</f>
        <v>0</v>
      </c>
      <c r="M14" s="284">
        <f>J14-H14</f>
        <v>-1951</v>
      </c>
      <c r="N14" s="284">
        <f>M14-CF!H29</f>
        <v>0</v>
      </c>
    </row>
    <row r="15" spans="1:14" ht="21" customHeight="1">
      <c r="A15" s="271" t="s">
        <v>17</v>
      </c>
      <c r="B15" s="285">
        <v>7</v>
      </c>
      <c r="C15" s="286"/>
      <c r="D15" s="13">
        <v>418</v>
      </c>
      <c r="E15" s="283"/>
      <c r="F15" s="44">
        <v>126</v>
      </c>
      <c r="G15" s="13"/>
      <c r="H15" s="44">
        <v>418</v>
      </c>
      <c r="I15" s="283"/>
      <c r="J15" s="44">
        <v>126</v>
      </c>
    </row>
    <row r="16" spans="1:14" ht="21" customHeight="1">
      <c r="A16" s="271" t="s">
        <v>18</v>
      </c>
      <c r="B16" s="285"/>
      <c r="C16" s="286"/>
      <c r="D16" s="13">
        <v>12</v>
      </c>
      <c r="E16" s="283"/>
      <c r="F16" s="13">
        <v>12</v>
      </c>
      <c r="G16" s="16"/>
      <c r="H16" s="44">
        <v>0</v>
      </c>
      <c r="I16" s="283"/>
      <c r="J16" s="44">
        <v>0</v>
      </c>
      <c r="K16" s="284">
        <f>D16-F16</f>
        <v>0</v>
      </c>
      <c r="L16" s="284">
        <f>K16+CF!D30</f>
        <v>0</v>
      </c>
    </row>
    <row r="17" spans="1:14" ht="21" customHeight="1">
      <c r="A17" s="287" t="s">
        <v>19</v>
      </c>
      <c r="B17" s="285"/>
      <c r="C17" s="286"/>
      <c r="D17" s="45">
        <f>SUM(D10:D16)</f>
        <v>2868176</v>
      </c>
      <c r="E17" s="43">
        <f>SUM(E10:E16)</f>
        <v>0</v>
      </c>
      <c r="F17" s="45">
        <f>SUM(F10:F16)</f>
        <v>2631218</v>
      </c>
      <c r="G17" s="43"/>
      <c r="H17" s="73">
        <f>SUM(H10:H16)</f>
        <v>2768659</v>
      </c>
      <c r="I17" s="74">
        <f>SUM(I10:I16)</f>
        <v>0</v>
      </c>
      <c r="J17" s="73">
        <f>SUM(J10:J16)</f>
        <v>2531847</v>
      </c>
    </row>
    <row r="18" spans="1:14" ht="21" customHeight="1">
      <c r="A18" s="271"/>
      <c r="B18" s="288"/>
      <c r="C18" s="289"/>
      <c r="D18" s="13"/>
      <c r="E18" s="283"/>
      <c r="F18" s="283"/>
      <c r="G18" s="283"/>
      <c r="H18" s="13"/>
      <c r="I18" s="16"/>
      <c r="J18" s="13"/>
    </row>
    <row r="19" spans="1:14" ht="21" customHeight="1">
      <c r="A19" s="290" t="s">
        <v>20</v>
      </c>
      <c r="B19" s="285"/>
      <c r="C19" s="286"/>
      <c r="D19" s="13"/>
      <c r="E19" s="283"/>
      <c r="F19" s="283"/>
      <c r="G19" s="283"/>
      <c r="H19" s="13"/>
      <c r="I19" s="16"/>
      <c r="J19" s="283"/>
    </row>
    <row r="20" spans="1:14" ht="21" customHeight="1">
      <c r="A20" s="291" t="s">
        <v>21</v>
      </c>
      <c r="B20" s="285"/>
      <c r="C20" s="286"/>
      <c r="D20" s="283">
        <v>146634</v>
      </c>
      <c r="E20" s="283"/>
      <c r="F20" s="283">
        <v>146634</v>
      </c>
      <c r="G20" s="283"/>
      <c r="H20" s="44">
        <v>145610</v>
      </c>
      <c r="I20" s="16"/>
      <c r="J20" s="44">
        <v>145610</v>
      </c>
    </row>
    <row r="21" spans="1:14" ht="21" customHeight="1">
      <c r="A21" s="291" t="s">
        <v>22</v>
      </c>
      <c r="B21" s="285">
        <v>7</v>
      </c>
      <c r="C21" s="286"/>
      <c r="D21" s="283">
        <v>3824</v>
      </c>
      <c r="E21" s="283"/>
      <c r="F21" s="283">
        <v>3824</v>
      </c>
      <c r="G21" s="283"/>
      <c r="H21" s="13">
        <v>3824</v>
      </c>
      <c r="I21" s="16"/>
      <c r="J21" s="13">
        <v>3824</v>
      </c>
    </row>
    <row r="22" spans="1:14" ht="21" customHeight="1">
      <c r="A22" s="291" t="s">
        <v>23</v>
      </c>
      <c r="B22" s="285"/>
      <c r="C22" s="286"/>
      <c r="D22" s="44">
        <v>0</v>
      </c>
      <c r="E22" s="283"/>
      <c r="F22" s="44">
        <v>0</v>
      </c>
      <c r="G22" s="17"/>
      <c r="H22" s="13">
        <v>32981</v>
      </c>
      <c r="I22" s="16"/>
      <c r="J22" s="13">
        <v>32981</v>
      </c>
    </row>
    <row r="23" spans="1:14" ht="21" customHeight="1">
      <c r="A23" s="291" t="s">
        <v>24</v>
      </c>
      <c r="B23" s="285"/>
      <c r="C23" s="286"/>
      <c r="D23" s="13">
        <v>609034</v>
      </c>
      <c r="E23" s="283"/>
      <c r="F23" s="13">
        <v>608236</v>
      </c>
      <c r="G23" s="13"/>
      <c r="H23" s="13">
        <v>453990</v>
      </c>
      <c r="I23" s="16"/>
      <c r="J23" s="13">
        <v>451000</v>
      </c>
      <c r="K23" s="284">
        <f>H23-J23</f>
        <v>2990</v>
      </c>
      <c r="L23" s="284" t="e">
        <f>CF!H45+CF!#REF!+CF!#REF!+K23</f>
        <v>#REF!</v>
      </c>
      <c r="M23" s="284">
        <f>D23-F23</f>
        <v>798</v>
      </c>
      <c r="N23" s="284" t="e">
        <f>CF!D45+CF!#REF!+CF!#REF!+CF!D19+M23</f>
        <v>#REF!</v>
      </c>
    </row>
    <row r="24" spans="1:14" ht="21" customHeight="1">
      <c r="A24" s="291" t="s">
        <v>25</v>
      </c>
      <c r="B24" s="348"/>
      <c r="C24" s="349"/>
      <c r="D24" s="44">
        <v>0</v>
      </c>
      <c r="E24" s="283"/>
      <c r="F24" s="44">
        <v>0</v>
      </c>
      <c r="G24" s="17"/>
      <c r="H24" s="13">
        <v>19197</v>
      </c>
      <c r="I24" s="16"/>
      <c r="J24" s="13">
        <v>19823</v>
      </c>
    </row>
    <row r="25" spans="1:14" ht="21" customHeight="1">
      <c r="A25" s="271" t="s">
        <v>26</v>
      </c>
      <c r="B25" s="348">
        <v>5</v>
      </c>
      <c r="C25" s="349"/>
      <c r="D25" s="13">
        <v>1676942</v>
      </c>
      <c r="E25" s="283"/>
      <c r="F25" s="13">
        <v>1644541</v>
      </c>
      <c r="G25" s="13"/>
      <c r="H25" s="13">
        <v>1609412</v>
      </c>
      <c r="I25" s="16"/>
      <c r="J25" s="13">
        <v>1576226</v>
      </c>
    </row>
    <row r="26" spans="1:14" ht="21" customHeight="1">
      <c r="A26" s="271" t="s">
        <v>27</v>
      </c>
      <c r="B26" s="348" t="s">
        <v>187</v>
      </c>
      <c r="C26" s="349"/>
      <c r="D26" s="13">
        <v>44030</v>
      </c>
      <c r="E26" s="283"/>
      <c r="F26" s="13">
        <v>70180</v>
      </c>
      <c r="G26" s="17"/>
      <c r="H26" s="13">
        <v>46519</v>
      </c>
      <c r="I26" s="52"/>
      <c r="J26" s="13">
        <v>73134</v>
      </c>
    </row>
    <row r="27" spans="1:14" ht="21" customHeight="1">
      <c r="A27" s="291" t="s">
        <v>28</v>
      </c>
      <c r="B27" s="348"/>
      <c r="C27" s="349"/>
      <c r="D27" s="13">
        <v>16900</v>
      </c>
      <c r="E27" s="283"/>
      <c r="F27" s="13">
        <v>17628</v>
      </c>
      <c r="G27" s="13"/>
      <c r="H27" s="13">
        <v>16192</v>
      </c>
      <c r="I27" s="16"/>
      <c r="J27" s="13">
        <v>16890</v>
      </c>
    </row>
    <row r="28" spans="1:14" ht="21" customHeight="1">
      <c r="A28" s="271" t="s">
        <v>29</v>
      </c>
      <c r="B28" s="285"/>
      <c r="C28" s="286"/>
      <c r="D28" s="17">
        <v>3132</v>
      </c>
      <c r="E28" s="283"/>
      <c r="F28" s="18">
        <v>2541</v>
      </c>
      <c r="G28" s="17"/>
      <c r="H28" s="13">
        <v>2137</v>
      </c>
      <c r="I28" s="16"/>
      <c r="J28" s="13">
        <v>2085</v>
      </c>
    </row>
    <row r="29" spans="1:14" ht="21" customHeight="1">
      <c r="A29" s="279" t="s">
        <v>30</v>
      </c>
      <c r="B29" s="285"/>
      <c r="C29" s="286"/>
      <c r="D29" s="45">
        <f>SUM(D20:D28)</f>
        <v>2500496</v>
      </c>
      <c r="E29" s="43">
        <f>SUM(E20:E28)</f>
        <v>0</v>
      </c>
      <c r="F29" s="45">
        <f>SUM(F20:F28)</f>
        <v>2493584</v>
      </c>
      <c r="G29" s="43"/>
      <c r="H29" s="45">
        <f>SUM(H20:H28)</f>
        <v>2329862</v>
      </c>
      <c r="I29" s="43">
        <f>SUM(I20:I28)</f>
        <v>0</v>
      </c>
      <c r="J29" s="45">
        <f>SUM(J20:J28)</f>
        <v>2321573</v>
      </c>
    </row>
    <row r="30" spans="1:14" ht="21" customHeight="1">
      <c r="A30" s="271"/>
      <c r="B30" s="292"/>
      <c r="C30" s="292"/>
      <c r="D30" s="13"/>
      <c r="E30" s="283"/>
      <c r="F30" s="13"/>
      <c r="G30" s="13"/>
      <c r="H30" s="13"/>
      <c r="I30" s="16"/>
      <c r="J30" s="13"/>
    </row>
    <row r="31" spans="1:14" ht="21" customHeight="1" thickBot="1">
      <c r="A31" s="287" t="s">
        <v>31</v>
      </c>
      <c r="B31" s="20"/>
      <c r="C31" s="20"/>
      <c r="D31" s="46">
        <f>D17+D29</f>
        <v>5368672</v>
      </c>
      <c r="E31" s="43">
        <f>E17+E29</f>
        <v>0</v>
      </c>
      <c r="F31" s="46">
        <f>F17+F29</f>
        <v>5124802</v>
      </c>
      <c r="G31" s="43"/>
      <c r="H31" s="46">
        <f>H17+H29</f>
        <v>5098521</v>
      </c>
      <c r="I31" s="43">
        <f>I17+I29</f>
        <v>0</v>
      </c>
      <c r="J31" s="46">
        <f>J17+J29</f>
        <v>4853420</v>
      </c>
    </row>
    <row r="32" spans="1:14" ht="21" customHeight="1" thickTop="1">
      <c r="A32" s="271"/>
      <c r="B32" s="292"/>
      <c r="C32" s="292"/>
      <c r="D32" s="13"/>
      <c r="E32" s="283"/>
      <c r="F32" s="13"/>
      <c r="G32" s="13"/>
      <c r="H32" s="13"/>
      <c r="I32" s="16"/>
      <c r="J32" s="75"/>
    </row>
    <row r="33" spans="1:12" ht="21" customHeight="1">
      <c r="A33" s="269" t="s">
        <v>0</v>
      </c>
      <c r="B33" s="270"/>
      <c r="C33" s="270"/>
      <c r="D33" s="293"/>
      <c r="E33" s="293"/>
      <c r="F33" s="293"/>
      <c r="G33" s="293"/>
      <c r="H33" s="293"/>
      <c r="I33" s="293"/>
      <c r="J33" s="293"/>
    </row>
    <row r="34" spans="1:12" ht="21" customHeight="1">
      <c r="A34" s="269" t="s">
        <v>1</v>
      </c>
      <c r="B34" s="270"/>
      <c r="C34" s="270"/>
      <c r="D34" s="293"/>
      <c r="E34" s="293"/>
      <c r="F34" s="293"/>
      <c r="G34" s="293"/>
      <c r="H34" s="293"/>
      <c r="I34" s="293"/>
      <c r="J34" s="293"/>
    </row>
    <row r="35" spans="1:12" ht="21" customHeight="1">
      <c r="A35" s="269"/>
      <c r="B35" s="270"/>
      <c r="C35" s="270"/>
      <c r="D35" s="293"/>
      <c r="E35" s="293"/>
      <c r="F35" s="293"/>
      <c r="G35" s="293"/>
      <c r="H35" s="293"/>
      <c r="I35" s="293"/>
      <c r="J35" s="293"/>
    </row>
    <row r="36" spans="1:12" ht="21" customHeight="1">
      <c r="A36" s="272"/>
      <c r="B36" s="272"/>
      <c r="C36" s="272"/>
      <c r="D36" s="360" t="s">
        <v>2</v>
      </c>
      <c r="E36" s="360"/>
      <c r="F36" s="360"/>
      <c r="G36" s="293"/>
      <c r="H36" s="360" t="s">
        <v>3</v>
      </c>
      <c r="I36" s="360"/>
      <c r="J36" s="360"/>
    </row>
    <row r="37" spans="1:12" ht="21" customHeight="1">
      <c r="A37" s="272"/>
      <c r="B37" s="272"/>
      <c r="C37" s="272"/>
      <c r="D37" s="274" t="s">
        <v>4</v>
      </c>
      <c r="E37" s="275"/>
      <c r="F37" s="274" t="s">
        <v>5</v>
      </c>
      <c r="G37" s="294"/>
      <c r="H37" s="274" t="s">
        <v>4</v>
      </c>
      <c r="I37" s="275"/>
      <c r="J37" s="274" t="s">
        <v>5</v>
      </c>
    </row>
    <row r="38" spans="1:12" ht="21" customHeight="1">
      <c r="A38" s="295" t="s">
        <v>32</v>
      </c>
      <c r="B38" s="277" t="s">
        <v>7</v>
      </c>
      <c r="C38" s="272"/>
      <c r="D38" s="274">
        <v>2568</v>
      </c>
      <c r="E38" s="274"/>
      <c r="F38" s="274">
        <v>2567</v>
      </c>
      <c r="G38" s="296"/>
      <c r="H38" s="274">
        <v>2568</v>
      </c>
      <c r="I38" s="274"/>
      <c r="J38" s="274">
        <v>2567</v>
      </c>
    </row>
    <row r="39" spans="1:12" ht="21" customHeight="1">
      <c r="A39" s="276"/>
      <c r="B39" s="277"/>
      <c r="C39" s="272"/>
      <c r="D39" s="294" t="s">
        <v>8</v>
      </c>
      <c r="E39" s="294"/>
      <c r="F39" s="294"/>
      <c r="G39" s="297"/>
      <c r="H39" s="294" t="s">
        <v>8</v>
      </c>
      <c r="I39" s="294"/>
      <c r="J39" s="294"/>
    </row>
    <row r="40" spans="1:12" ht="21" customHeight="1">
      <c r="A40" s="279"/>
      <c r="B40" s="280"/>
      <c r="C40" s="280"/>
      <c r="D40" s="357" t="s">
        <v>9</v>
      </c>
      <c r="E40" s="357"/>
      <c r="F40" s="357"/>
      <c r="G40" s="357"/>
      <c r="H40" s="357"/>
      <c r="I40" s="357"/>
      <c r="J40" s="357"/>
    </row>
    <row r="41" spans="1:12" ht="21" customHeight="1">
      <c r="A41" s="298" t="s">
        <v>33</v>
      </c>
      <c r="B41" s="299"/>
      <c r="C41" s="299"/>
      <c r="D41" s="6"/>
      <c r="E41" s="300"/>
      <c r="F41" s="300"/>
      <c r="G41" s="300"/>
      <c r="H41" s="6"/>
      <c r="I41" s="76"/>
      <c r="J41" s="77"/>
    </row>
    <row r="42" spans="1:12" s="303" customFormat="1" ht="21.5">
      <c r="A42" s="301" t="s">
        <v>34</v>
      </c>
      <c r="B42" s="347"/>
      <c r="C42" s="274"/>
      <c r="D42" s="13">
        <v>1469834</v>
      </c>
      <c r="E42" s="302"/>
      <c r="F42" s="223">
        <v>1071869</v>
      </c>
      <c r="G42" s="223"/>
      <c r="H42" s="13">
        <v>1469834</v>
      </c>
      <c r="I42" s="227"/>
      <c r="J42" s="223">
        <v>1071869</v>
      </c>
      <c r="K42" s="303">
        <f>H42-J42</f>
        <v>397965</v>
      </c>
      <c r="L42" s="303">
        <f>K42-CF!H56-CF!H17</f>
        <v>-3283</v>
      </c>
    </row>
    <row r="43" spans="1:12" ht="21" customHeight="1">
      <c r="A43" s="271" t="s">
        <v>35</v>
      </c>
      <c r="B43" s="348">
        <v>2</v>
      </c>
      <c r="C43" s="349"/>
      <c r="D43" s="13">
        <v>378963</v>
      </c>
      <c r="E43" s="283"/>
      <c r="F43" s="13">
        <v>611839</v>
      </c>
      <c r="G43" s="13"/>
      <c r="H43" s="13">
        <v>374321</v>
      </c>
      <c r="I43" s="16"/>
      <c r="J43" s="13">
        <v>609757</v>
      </c>
      <c r="K43" s="303">
        <f>H43-J43</f>
        <v>-235436</v>
      </c>
    </row>
    <row r="44" spans="1:12" ht="21" customHeight="1">
      <c r="A44" s="271" t="s">
        <v>189</v>
      </c>
      <c r="B44" s="355"/>
      <c r="C44" s="356"/>
      <c r="D44" s="13"/>
      <c r="E44" s="283"/>
      <c r="F44" s="13"/>
      <c r="G44" s="13"/>
      <c r="H44" s="13"/>
      <c r="I44" s="16"/>
      <c r="J44" s="13"/>
      <c r="K44" s="303"/>
    </row>
    <row r="45" spans="1:12" ht="21" customHeight="1">
      <c r="A45" s="271" t="s">
        <v>188</v>
      </c>
      <c r="B45" s="348">
        <v>2</v>
      </c>
      <c r="C45" s="349"/>
      <c r="D45" s="13">
        <v>8239</v>
      </c>
      <c r="E45" s="283"/>
      <c r="F45" s="13">
        <v>8177</v>
      </c>
      <c r="G45" s="13"/>
      <c r="H45" s="13">
        <v>10198</v>
      </c>
      <c r="I45" s="16"/>
      <c r="J45" s="13">
        <v>10184</v>
      </c>
      <c r="K45" s="284">
        <f>H45+H52-J45-J52</f>
        <v>-1535</v>
      </c>
      <c r="L45" s="284">
        <f>597+CF!H58</f>
        <v>-2410</v>
      </c>
    </row>
    <row r="46" spans="1:12" ht="21" customHeight="1">
      <c r="A46" s="271" t="s">
        <v>176</v>
      </c>
      <c r="B46" s="348">
        <v>2</v>
      </c>
      <c r="C46" s="349"/>
      <c r="D46" s="13">
        <v>50000</v>
      </c>
      <c r="E46" s="283"/>
      <c r="F46" s="13">
        <v>0</v>
      </c>
      <c r="G46" s="13"/>
      <c r="H46" s="13">
        <v>50000</v>
      </c>
      <c r="I46" s="16"/>
      <c r="J46" s="13">
        <v>0</v>
      </c>
    </row>
    <row r="47" spans="1:12" ht="21" customHeight="1">
      <c r="A47" s="271" t="s">
        <v>36</v>
      </c>
      <c r="B47" s="348"/>
      <c r="C47" s="349"/>
      <c r="D47" s="13">
        <v>13806</v>
      </c>
      <c r="E47" s="283"/>
      <c r="F47" s="44">
        <v>5166</v>
      </c>
      <c r="G47" s="13"/>
      <c r="H47" s="13">
        <v>13436</v>
      </c>
      <c r="I47" s="16"/>
      <c r="J47" s="44">
        <v>4679</v>
      </c>
      <c r="K47" s="284">
        <f>D47-F47</f>
        <v>8640</v>
      </c>
      <c r="L47" s="284" t="e">
        <f>CF!D12-K53+CF!#REF!-K47</f>
        <v>#REF!</v>
      </c>
    </row>
    <row r="48" spans="1:12" ht="21" customHeight="1">
      <c r="A48" s="271" t="s">
        <v>37</v>
      </c>
      <c r="B48" s="348">
        <v>7</v>
      </c>
      <c r="C48" s="349"/>
      <c r="D48" s="17">
        <v>0</v>
      </c>
      <c r="E48" s="283"/>
      <c r="F48" s="17">
        <v>3715</v>
      </c>
      <c r="G48" s="52"/>
      <c r="H48" s="17">
        <f>[1]F2!$Q$18</f>
        <v>0</v>
      </c>
      <c r="I48" s="16"/>
      <c r="J48" s="44">
        <v>3715</v>
      </c>
    </row>
    <row r="49" spans="1:15" ht="21" customHeight="1">
      <c r="A49" s="279" t="s">
        <v>38</v>
      </c>
      <c r="B49" s="304"/>
      <c r="C49" s="304"/>
      <c r="D49" s="47">
        <f t="shared" ref="D49:J49" si="0">SUM(D42:D48)</f>
        <v>1920842</v>
      </c>
      <c r="E49" s="48">
        <f t="shared" si="0"/>
        <v>0</v>
      </c>
      <c r="F49" s="47">
        <f t="shared" si="0"/>
        <v>1700766</v>
      </c>
      <c r="G49" s="48">
        <f t="shared" si="0"/>
        <v>0</v>
      </c>
      <c r="H49" s="47">
        <f t="shared" si="0"/>
        <v>1917789</v>
      </c>
      <c r="I49" s="48">
        <f t="shared" si="0"/>
        <v>0</v>
      </c>
      <c r="J49" s="47">
        <f t="shared" si="0"/>
        <v>1700204</v>
      </c>
    </row>
    <row r="50" spans="1:15" ht="21" customHeight="1">
      <c r="A50" s="271"/>
      <c r="B50" s="288"/>
      <c r="C50" s="289"/>
      <c r="D50" s="13"/>
      <c r="E50" s="283"/>
      <c r="F50" s="283"/>
      <c r="G50" s="283"/>
      <c r="H50" s="13"/>
      <c r="I50" s="16"/>
      <c r="J50" s="17"/>
    </row>
    <row r="51" spans="1:15" ht="21" customHeight="1">
      <c r="A51" s="305" t="s">
        <v>39</v>
      </c>
      <c r="B51" s="304"/>
      <c r="C51" s="304"/>
      <c r="D51" s="13"/>
      <c r="E51" s="283"/>
      <c r="F51" s="13"/>
      <c r="G51" s="13"/>
      <c r="H51" s="13"/>
      <c r="I51" s="16"/>
      <c r="J51" s="13"/>
    </row>
    <row r="52" spans="1:15" ht="21" customHeight="1">
      <c r="A52" s="271" t="s">
        <v>40</v>
      </c>
      <c r="B52" s="348">
        <v>2</v>
      </c>
      <c r="C52" s="304"/>
      <c r="D52" s="13">
        <v>38705</v>
      </c>
      <c r="E52" s="283"/>
      <c r="F52" s="13">
        <v>39818</v>
      </c>
      <c r="G52" s="13"/>
      <c r="H52" s="13">
        <v>40955</v>
      </c>
      <c r="I52" s="16"/>
      <c r="J52" s="13">
        <v>42504</v>
      </c>
    </row>
    <row r="53" spans="1:15" ht="21" customHeight="1">
      <c r="A53" s="271" t="s">
        <v>41</v>
      </c>
      <c r="B53" s="348"/>
      <c r="C53" s="304"/>
      <c r="D53" s="13">
        <v>45836</v>
      </c>
      <c r="E53" s="283"/>
      <c r="F53" s="13">
        <v>51066</v>
      </c>
      <c r="G53" s="16"/>
      <c r="H53" s="17">
        <v>38386</v>
      </c>
      <c r="I53" s="16"/>
      <c r="J53" s="17">
        <v>43615</v>
      </c>
      <c r="K53" s="350">
        <f>D53-F53</f>
        <v>-5230</v>
      </c>
      <c r="L53" s="350"/>
      <c r="M53" s="350"/>
      <c r="N53" s="350"/>
      <c r="O53" s="350"/>
    </row>
    <row r="54" spans="1:15" ht="21" customHeight="1">
      <c r="A54" s="271" t="s">
        <v>42</v>
      </c>
      <c r="B54" s="348"/>
      <c r="C54" s="304"/>
      <c r="D54" s="13">
        <v>22640</v>
      </c>
      <c r="E54" s="283"/>
      <c r="F54" s="13">
        <v>21027</v>
      </c>
      <c r="G54" s="16"/>
      <c r="H54" s="13">
        <v>21351</v>
      </c>
      <c r="I54" s="16"/>
      <c r="J54" s="13">
        <v>19794</v>
      </c>
      <c r="K54" s="350">
        <f>D54-F54</f>
        <v>1613</v>
      </c>
      <c r="L54" s="350" t="e">
        <f>K54-CF!D23-CF!#REF!</f>
        <v>#REF!</v>
      </c>
      <c r="M54" s="350">
        <f>H54-J54</f>
        <v>1557</v>
      </c>
      <c r="N54" s="350" t="e">
        <f>M54-CF!H23-CF!#REF!</f>
        <v>#REF!</v>
      </c>
      <c r="O54" s="350"/>
    </row>
    <row r="55" spans="1:15" ht="21" customHeight="1">
      <c r="A55" s="279" t="s">
        <v>43</v>
      </c>
      <c r="B55" s="306"/>
      <c r="C55" s="304"/>
      <c r="D55" s="307">
        <f>SUM(D52:D54)</f>
        <v>107181</v>
      </c>
      <c r="E55" s="293"/>
      <c r="F55" s="307">
        <f>SUM(F52:F54)</f>
        <v>111911</v>
      </c>
      <c r="G55" s="293">
        <f>SUM(G52:G54)</f>
        <v>0</v>
      </c>
      <c r="H55" s="307">
        <f>SUM(H52:H54)</f>
        <v>100692</v>
      </c>
      <c r="I55" s="293"/>
      <c r="J55" s="307">
        <f>SUM(J52:J54)</f>
        <v>105913</v>
      </c>
    </row>
    <row r="56" spans="1:15" ht="21" customHeight="1">
      <c r="A56" s="279"/>
      <c r="B56" s="306"/>
      <c r="C56" s="304"/>
      <c r="D56" s="283"/>
      <c r="E56" s="283"/>
      <c r="F56" s="283"/>
      <c r="G56" s="283"/>
      <c r="H56" s="283"/>
      <c r="I56" s="16"/>
      <c r="J56" s="283"/>
    </row>
    <row r="57" spans="1:15" ht="21" customHeight="1">
      <c r="A57" s="279" t="s">
        <v>44</v>
      </c>
      <c r="B57" s="306"/>
      <c r="C57" s="304"/>
      <c r="D57" s="49">
        <f>D49+D55</f>
        <v>2028023</v>
      </c>
      <c r="E57" s="43"/>
      <c r="F57" s="49">
        <f>F49+F55</f>
        <v>1812677</v>
      </c>
      <c r="G57" s="43"/>
      <c r="H57" s="49">
        <f>H49+H55</f>
        <v>2018481</v>
      </c>
      <c r="I57" s="43"/>
      <c r="J57" s="49">
        <f>J49+J55</f>
        <v>1806117</v>
      </c>
    </row>
    <row r="58" spans="1:15" ht="21" customHeight="1">
      <c r="A58" s="279"/>
      <c r="B58" s="306"/>
      <c r="C58" s="304"/>
      <c r="D58" s="16"/>
      <c r="E58" s="283"/>
      <c r="F58" s="16"/>
      <c r="G58" s="16"/>
      <c r="H58" s="16"/>
      <c r="I58" s="16"/>
      <c r="J58" s="16"/>
    </row>
    <row r="59" spans="1:15" ht="21" customHeight="1">
      <c r="A59" s="281" t="s">
        <v>45</v>
      </c>
      <c r="B59" s="349"/>
      <c r="C59" s="346"/>
      <c r="D59" s="308"/>
      <c r="E59" s="308"/>
      <c r="F59" s="308"/>
      <c r="G59" s="308"/>
      <c r="H59" s="308"/>
      <c r="I59" s="308"/>
      <c r="J59" s="308"/>
    </row>
    <row r="60" spans="1:15" ht="21" customHeight="1">
      <c r="A60" s="271" t="s">
        <v>46</v>
      </c>
      <c r="B60" s="306"/>
      <c r="C60" s="304"/>
      <c r="D60" s="13"/>
      <c r="E60" s="283"/>
      <c r="F60" s="283"/>
      <c r="G60" s="283"/>
      <c r="H60" s="13"/>
      <c r="I60" s="16"/>
      <c r="J60" s="13"/>
    </row>
    <row r="61" spans="1:15" ht="21" customHeight="1">
      <c r="A61" s="309" t="s">
        <v>47</v>
      </c>
      <c r="B61" s="285"/>
      <c r="C61" s="304"/>
      <c r="D61" s="13"/>
      <c r="E61" s="283"/>
      <c r="F61" s="283"/>
      <c r="G61" s="283"/>
      <c r="H61" s="13"/>
      <c r="I61" s="16"/>
      <c r="J61" s="16"/>
    </row>
    <row r="62" spans="1:15" ht="21" customHeight="1" thickBot="1">
      <c r="A62" s="310" t="s">
        <v>48</v>
      </c>
      <c r="B62" s="285"/>
      <c r="C62" s="304"/>
      <c r="D62" s="311">
        <v>549974</v>
      </c>
      <c r="E62" s="283"/>
      <c r="F62" s="311">
        <v>549974</v>
      </c>
      <c r="G62" s="283"/>
      <c r="H62" s="311">
        <v>549974</v>
      </c>
      <c r="I62" s="283"/>
      <c r="J62" s="311">
        <v>549974</v>
      </c>
    </row>
    <row r="63" spans="1:15" ht="21" customHeight="1" thickTop="1">
      <c r="A63" s="309" t="s">
        <v>49</v>
      </c>
      <c r="B63" s="285"/>
      <c r="C63" s="304"/>
      <c r="D63" s="283"/>
      <c r="E63" s="283"/>
      <c r="F63" s="283"/>
      <c r="G63" s="283"/>
      <c r="H63" s="283"/>
      <c r="I63" s="16"/>
      <c r="J63" s="283"/>
    </row>
    <row r="64" spans="1:15" ht="21" customHeight="1">
      <c r="A64" s="312" t="s">
        <v>50</v>
      </c>
      <c r="B64" s="285"/>
      <c r="C64" s="304"/>
      <c r="D64" s="13">
        <v>480096</v>
      </c>
      <c r="E64" s="283"/>
      <c r="F64" s="13">
        <v>480096</v>
      </c>
      <c r="G64" s="283"/>
      <c r="H64" s="283">
        <v>480096</v>
      </c>
      <c r="I64" s="16"/>
      <c r="J64" s="283">
        <v>480096</v>
      </c>
    </row>
    <row r="65" spans="1:10" ht="21" customHeight="1">
      <c r="A65" s="271" t="s">
        <v>51</v>
      </c>
      <c r="B65" s="285"/>
      <c r="C65" s="286"/>
      <c r="D65" s="283">
        <v>297745</v>
      </c>
      <c r="E65" s="283"/>
      <c r="F65" s="283">
        <v>297745</v>
      </c>
      <c r="G65" s="283"/>
      <c r="H65" s="283">
        <v>297745</v>
      </c>
      <c r="I65" s="283"/>
      <c r="J65" s="283">
        <v>297745</v>
      </c>
    </row>
    <row r="66" spans="1:10" ht="21" customHeight="1">
      <c r="A66" s="271" t="s">
        <v>52</v>
      </c>
      <c r="B66" s="285"/>
      <c r="C66" s="286"/>
      <c r="D66" s="283">
        <f>[2]F2!$O$39</f>
        <v>7066</v>
      </c>
      <c r="E66" s="283"/>
      <c r="F66" s="283">
        <v>7066</v>
      </c>
      <c r="G66" s="283"/>
      <c r="H66" s="78">
        <v>0</v>
      </c>
      <c r="I66" s="16"/>
      <c r="J66" s="78">
        <v>0</v>
      </c>
    </row>
    <row r="67" spans="1:10" ht="21" customHeight="1">
      <c r="A67" s="313" t="s">
        <v>53</v>
      </c>
      <c r="B67" s="285"/>
      <c r="C67" s="286"/>
      <c r="D67" s="283"/>
      <c r="E67" s="283"/>
      <c r="F67" s="283"/>
      <c r="G67" s="283"/>
      <c r="H67" s="13"/>
      <c r="I67" s="16"/>
      <c r="J67" s="13"/>
    </row>
    <row r="68" spans="1:10" ht="21" customHeight="1">
      <c r="A68" s="314" t="s">
        <v>54</v>
      </c>
      <c r="B68" s="285"/>
      <c r="C68" s="286"/>
      <c r="D68" s="283"/>
      <c r="E68" s="283"/>
      <c r="F68" s="283"/>
      <c r="G68" s="283"/>
      <c r="H68" s="13"/>
      <c r="I68" s="16"/>
      <c r="J68" s="13"/>
    </row>
    <row r="69" spans="1:10" ht="21" customHeight="1">
      <c r="A69" s="315" t="s">
        <v>55</v>
      </c>
      <c r="B69" s="285"/>
      <c r="C69" s="286"/>
      <c r="D69" s="283">
        <v>55000</v>
      </c>
      <c r="E69" s="283"/>
      <c r="F69" s="283">
        <v>55000</v>
      </c>
      <c r="G69" s="283"/>
      <c r="H69" s="283">
        <v>55000</v>
      </c>
      <c r="I69" s="283"/>
      <c r="J69" s="283">
        <v>55000</v>
      </c>
    </row>
    <row r="70" spans="1:10" ht="21" customHeight="1">
      <c r="A70" s="314" t="s">
        <v>56</v>
      </c>
      <c r="B70" s="285"/>
      <c r="C70" s="286"/>
      <c r="D70" s="283">
        <f>'SH-Conso'!L21</f>
        <v>2172020</v>
      </c>
      <c r="E70" s="283"/>
      <c r="F70" s="283">
        <v>2143496</v>
      </c>
      <c r="G70" s="302"/>
      <c r="H70" s="283">
        <f>[1]P300!$O$22</f>
        <v>1949307</v>
      </c>
      <c r="I70" s="16"/>
      <c r="J70" s="283">
        <v>1916570</v>
      </c>
    </row>
    <row r="71" spans="1:10" ht="21" customHeight="1">
      <c r="A71" s="313" t="s">
        <v>57</v>
      </c>
      <c r="B71" s="285"/>
      <c r="C71" s="286"/>
      <c r="D71" s="316">
        <v>328722</v>
      </c>
      <c r="E71" s="283"/>
      <c r="F71" s="316">
        <v>328722</v>
      </c>
      <c r="G71" s="283"/>
      <c r="H71" s="316">
        <v>297892</v>
      </c>
      <c r="I71" s="16"/>
      <c r="J71" s="316">
        <v>297892</v>
      </c>
    </row>
    <row r="72" spans="1:10" ht="21" customHeight="1">
      <c r="A72" s="317" t="s">
        <v>58</v>
      </c>
      <c r="B72" s="304"/>
      <c r="C72" s="304"/>
      <c r="D72" s="307">
        <f>SUM(D64:D71)</f>
        <v>3340649</v>
      </c>
      <c r="E72" s="293"/>
      <c r="F72" s="318">
        <f>SUM(F64:F71)</f>
        <v>3312125</v>
      </c>
      <c r="G72" s="293"/>
      <c r="H72" s="307">
        <f>SUM(H64:H71)</f>
        <v>3080040</v>
      </c>
      <c r="I72" s="293"/>
      <c r="J72" s="318">
        <f>SUM(J64:J71)</f>
        <v>3047303</v>
      </c>
    </row>
    <row r="73" spans="1:10" ht="21" customHeight="1">
      <c r="A73" s="271"/>
      <c r="B73" s="292"/>
      <c r="C73" s="292"/>
      <c r="D73" s="13"/>
      <c r="E73" s="283"/>
      <c r="F73" s="13"/>
      <c r="G73" s="13"/>
      <c r="H73" s="13"/>
      <c r="I73" s="16"/>
      <c r="J73" s="13"/>
    </row>
    <row r="74" spans="1:10" ht="21" customHeight="1" thickBot="1">
      <c r="A74" s="319" t="s">
        <v>59</v>
      </c>
      <c r="B74" s="304"/>
      <c r="C74" s="304"/>
      <c r="D74" s="46">
        <f>D57+D72</f>
        <v>5368672</v>
      </c>
      <c r="E74" s="43"/>
      <c r="F74" s="46">
        <f>F57+F72</f>
        <v>5124802</v>
      </c>
      <c r="G74" s="43"/>
      <c r="H74" s="46">
        <f>H57+H72</f>
        <v>5098521</v>
      </c>
      <c r="I74" s="43"/>
      <c r="J74" s="46">
        <f>J57+J72</f>
        <v>4853420</v>
      </c>
    </row>
    <row r="75" spans="1:10" ht="21" customHeight="1" thickTop="1">
      <c r="D75" s="300">
        <f>D74-D31</f>
        <v>0</v>
      </c>
      <c r="E75" s="300"/>
      <c r="F75" s="300">
        <f>F74-F31</f>
        <v>0</v>
      </c>
      <c r="G75" s="300"/>
      <c r="H75" s="300">
        <f>H74-H31</f>
        <v>0</v>
      </c>
      <c r="I75" s="300"/>
      <c r="J75" s="300">
        <f>J74-J31</f>
        <v>0</v>
      </c>
    </row>
    <row r="76" spans="1:10" ht="21" customHeight="1">
      <c r="E76" s="300"/>
      <c r="F76" s="300"/>
      <c r="G76" s="300"/>
      <c r="H76" s="300"/>
      <c r="I76" s="300"/>
      <c r="J76" s="300"/>
    </row>
    <row r="77" spans="1:10" ht="21" customHeight="1">
      <c r="D77" s="284"/>
      <c r="H77" s="320"/>
      <c r="I77" s="320"/>
      <c r="J77" s="320"/>
    </row>
    <row r="78" spans="1:10" ht="21" customHeight="1">
      <c r="D78" s="284"/>
      <c r="H78" s="320"/>
      <c r="I78" s="320"/>
      <c r="J78" s="320"/>
    </row>
    <row r="79" spans="1:10" ht="21" customHeight="1"/>
    <row r="80" spans="1:10" ht="21" customHeight="1"/>
    <row r="81" ht="21" customHeight="1"/>
    <row r="82" ht="21" customHeight="1"/>
    <row r="83" ht="21" customHeight="1"/>
    <row r="84" ht="21" customHeight="1"/>
  </sheetData>
  <mergeCells count="6">
    <mergeCell ref="D40:J40"/>
    <mergeCell ref="D4:F4"/>
    <mergeCell ref="H4:J4"/>
    <mergeCell ref="D8:J8"/>
    <mergeCell ref="D36:F36"/>
    <mergeCell ref="H36:J36"/>
  </mergeCells>
  <pageMargins left="0.8" right="0.7" top="0.48" bottom="0.5" header="0.5" footer="0.5"/>
  <pageSetup paperSize="9" scale="84" firstPageNumber="3" fitToHeight="0" orientation="portrait" useFirstPageNumber="1" r:id="rId1"/>
  <headerFooter>
    <oddFooter>&amp;L&amp;"Angsana New,Regular"&amp;15   หมายเหตุประกอบงบการเงินแบบย่อเป็นส่วนหนึ่งของงบการเงินระหว่างกาลนี้
&amp;C&amp;"Angsana New,Regular"&amp;15&amp;P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8"/>
  <sheetViews>
    <sheetView view="pageBreakPreview" topLeftCell="A19" zoomScaleNormal="90" zoomScaleSheetLayoutView="100" workbookViewId="0">
      <selection activeCell="X20" sqref="X20"/>
    </sheetView>
  </sheetViews>
  <sheetFormatPr defaultColWidth="9.09765625" defaultRowHeight="22" customHeight="1"/>
  <cols>
    <col min="1" max="1" width="42.09765625" style="332" customWidth="1"/>
    <col min="2" max="2" width="7.69921875" style="332" customWidth="1"/>
    <col min="3" max="3" width="0.69921875" style="332" customWidth="1"/>
    <col min="4" max="4" width="12.8984375" style="334" customWidth="1"/>
    <col min="5" max="5" width="0.69921875" style="332" customWidth="1"/>
    <col min="6" max="6" width="12.8984375" style="332" customWidth="1"/>
    <col min="7" max="7" width="0.69921875" style="332" customWidth="1"/>
    <col min="8" max="8" width="12.8984375" style="335" customWidth="1"/>
    <col min="9" max="9" width="0.69921875" style="332" customWidth="1"/>
    <col min="10" max="10" width="12.8984375" style="332" customWidth="1"/>
    <col min="11" max="11" width="13.69921875" style="332" bestFit="1" customWidth="1"/>
    <col min="12" max="12" width="12.8984375" style="334" hidden="1" customWidth="1"/>
    <col min="13" max="13" width="1" style="332" hidden="1" customWidth="1"/>
    <col min="14" max="14" width="12.8984375" style="332" hidden="1" customWidth="1"/>
    <col min="15" max="15" width="1" style="332" hidden="1" customWidth="1"/>
    <col min="16" max="16" width="12.8984375" style="335" hidden="1" customWidth="1"/>
    <col min="17" max="17" width="1" style="332" hidden="1" customWidth="1"/>
    <col min="18" max="18" width="12.8984375" style="332" hidden="1" customWidth="1"/>
    <col min="19" max="19" width="15.8984375" style="332" hidden="1" customWidth="1"/>
    <col min="20" max="20" width="14.296875" style="332" customWidth="1"/>
    <col min="21" max="16384" width="9.09765625" style="332"/>
  </cols>
  <sheetData>
    <row r="1" spans="1:18" s="271" customFormat="1" ht="22" customHeight="1">
      <c r="A1" s="322" t="s">
        <v>0</v>
      </c>
      <c r="B1" s="322"/>
      <c r="C1" s="270"/>
      <c r="D1" s="270"/>
      <c r="E1" s="270"/>
      <c r="F1" s="270"/>
      <c r="G1" s="270"/>
      <c r="H1" s="270"/>
      <c r="I1" s="270"/>
      <c r="J1" s="323"/>
      <c r="L1" s="270"/>
      <c r="M1" s="270"/>
      <c r="N1" s="270"/>
      <c r="O1" s="270"/>
      <c r="P1" s="270"/>
      <c r="Q1" s="270"/>
      <c r="R1" s="323"/>
    </row>
    <row r="2" spans="1:18" s="271" customFormat="1" ht="22" customHeight="1">
      <c r="A2" s="322" t="s">
        <v>60</v>
      </c>
      <c r="B2" s="322"/>
      <c r="C2" s="270"/>
      <c r="D2" s="270"/>
      <c r="E2" s="270"/>
      <c r="F2" s="270"/>
      <c r="G2" s="270"/>
      <c r="H2" s="270"/>
      <c r="I2" s="270"/>
      <c r="J2" s="323"/>
      <c r="L2" s="270"/>
      <c r="M2" s="270"/>
      <c r="N2" s="270"/>
      <c r="O2" s="270"/>
      <c r="P2" s="270"/>
      <c r="Q2" s="270"/>
      <c r="R2" s="323"/>
    </row>
    <row r="3" spans="1:18" s="271" customFormat="1" ht="22" customHeight="1">
      <c r="A3" s="322"/>
      <c r="B3" s="322"/>
      <c r="C3" s="270"/>
      <c r="D3" s="270"/>
      <c r="E3" s="270"/>
      <c r="F3" s="270"/>
      <c r="G3" s="270"/>
      <c r="H3" s="270"/>
      <c r="I3" s="270"/>
      <c r="J3" s="323"/>
      <c r="L3" s="270"/>
      <c r="M3" s="270"/>
      <c r="N3" s="270"/>
      <c r="O3" s="270"/>
      <c r="P3" s="270"/>
      <c r="Q3" s="270"/>
      <c r="R3" s="323"/>
    </row>
    <row r="4" spans="1:18" s="284" customFormat="1" ht="22" customHeight="1">
      <c r="A4" s="324"/>
      <c r="B4" s="324"/>
      <c r="C4" s="286"/>
      <c r="D4" s="358" t="s">
        <v>2</v>
      </c>
      <c r="E4" s="358"/>
      <c r="F4" s="358"/>
      <c r="G4" s="280"/>
      <c r="H4" s="358" t="s">
        <v>3</v>
      </c>
      <c r="I4" s="358"/>
      <c r="J4" s="358"/>
      <c r="L4" s="358" t="s">
        <v>2</v>
      </c>
      <c r="M4" s="358"/>
      <c r="N4" s="358"/>
      <c r="O4" s="280"/>
      <c r="P4" s="358" t="s">
        <v>3</v>
      </c>
      <c r="Q4" s="358"/>
      <c r="R4" s="358"/>
    </row>
    <row r="5" spans="1:18" s="284" customFormat="1" ht="22" customHeight="1">
      <c r="A5" s="324"/>
      <c r="B5" s="324"/>
      <c r="C5" s="286"/>
      <c r="D5" s="362" t="s">
        <v>61</v>
      </c>
      <c r="E5" s="362"/>
      <c r="F5" s="362"/>
      <c r="G5" s="280"/>
      <c r="H5" s="362" t="s">
        <v>61</v>
      </c>
      <c r="I5" s="362"/>
      <c r="J5" s="362"/>
      <c r="L5" s="362" t="s">
        <v>62</v>
      </c>
      <c r="M5" s="363"/>
      <c r="N5" s="363"/>
      <c r="O5" s="280"/>
      <c r="P5" s="362" t="s">
        <v>62</v>
      </c>
      <c r="Q5" s="363"/>
      <c r="R5" s="363"/>
    </row>
    <row r="6" spans="1:18" s="284" customFormat="1" ht="22" customHeight="1">
      <c r="A6" s="324"/>
      <c r="B6" s="324"/>
      <c r="C6" s="286"/>
      <c r="D6" s="362" t="s">
        <v>63</v>
      </c>
      <c r="E6" s="362"/>
      <c r="F6" s="362"/>
      <c r="G6" s="280"/>
      <c r="H6" s="362" t="s">
        <v>63</v>
      </c>
      <c r="I6" s="362"/>
      <c r="J6" s="362"/>
      <c r="L6" s="362" t="s">
        <v>64</v>
      </c>
      <c r="M6" s="362"/>
      <c r="N6" s="362"/>
      <c r="O6" s="280"/>
      <c r="P6" s="362" t="s">
        <v>64</v>
      </c>
      <c r="Q6" s="362"/>
      <c r="R6" s="362"/>
    </row>
    <row r="7" spans="1:18" s="273" customFormat="1" ht="22" customHeight="1">
      <c r="B7" s="325" t="s">
        <v>7</v>
      </c>
      <c r="C7" s="285"/>
      <c r="D7" s="286">
        <v>2568</v>
      </c>
      <c r="E7" s="286"/>
      <c r="F7" s="286">
        <v>2567</v>
      </c>
      <c r="G7" s="286"/>
      <c r="H7" s="286">
        <v>2568</v>
      </c>
      <c r="I7" s="286"/>
      <c r="J7" s="286">
        <v>2567</v>
      </c>
      <c r="L7" s="286">
        <v>2567</v>
      </c>
      <c r="M7" s="286"/>
      <c r="N7" s="286">
        <v>2566</v>
      </c>
      <c r="O7" s="286"/>
      <c r="P7" s="286">
        <v>2567</v>
      </c>
      <c r="Q7" s="286"/>
      <c r="R7" s="286">
        <v>2566</v>
      </c>
    </row>
    <row r="8" spans="1:18" s="273" customFormat="1" ht="22" customHeight="1">
      <c r="C8" s="285"/>
      <c r="D8" s="361" t="s">
        <v>9</v>
      </c>
      <c r="E8" s="361"/>
      <c r="F8" s="361"/>
      <c r="G8" s="361"/>
      <c r="H8" s="361"/>
      <c r="I8" s="361"/>
      <c r="J8" s="361"/>
      <c r="L8" s="361" t="s">
        <v>9</v>
      </c>
      <c r="M8" s="361"/>
      <c r="N8" s="361"/>
      <c r="O8" s="361"/>
      <c r="P8" s="361"/>
      <c r="Q8" s="361"/>
      <c r="R8" s="361"/>
    </row>
    <row r="9" spans="1:18" s="271" customFormat="1" ht="22" customHeight="1">
      <c r="A9" s="290" t="s">
        <v>65</v>
      </c>
      <c r="B9" s="224"/>
      <c r="C9" s="326"/>
      <c r="D9" s="13"/>
      <c r="E9" s="13"/>
      <c r="F9" s="13"/>
      <c r="G9" s="327"/>
      <c r="H9" s="13"/>
      <c r="I9" s="327"/>
      <c r="J9" s="327"/>
      <c r="L9" s="283"/>
      <c r="O9" s="326"/>
      <c r="P9" s="15"/>
      <c r="Q9" s="326"/>
      <c r="R9" s="328"/>
    </row>
    <row r="10" spans="1:18" s="271" customFormat="1" ht="22" customHeight="1">
      <c r="A10" s="291" t="s">
        <v>66</v>
      </c>
      <c r="B10" s="344">
        <v>2</v>
      </c>
      <c r="C10" s="286"/>
      <c r="D10" s="126">
        <v>1724421</v>
      </c>
      <c r="E10" s="126"/>
      <c r="F10" s="126">
        <v>2228940</v>
      </c>
      <c r="G10" s="52"/>
      <c r="H10" s="126">
        <v>1740717</v>
      </c>
      <c r="I10" s="52"/>
      <c r="J10" s="126">
        <v>2176337</v>
      </c>
      <c r="K10" s="23"/>
      <c r="L10" s="101">
        <v>4158651</v>
      </c>
      <c r="M10" s="230"/>
      <c r="N10" s="229">
        <v>3747989</v>
      </c>
      <c r="O10" s="231"/>
      <c r="P10" s="101">
        <v>4092679</v>
      </c>
      <c r="Q10" s="231"/>
      <c r="R10" s="229">
        <v>3686902</v>
      </c>
    </row>
    <row r="11" spans="1:18" s="271" customFormat="1" ht="22" customHeight="1">
      <c r="A11" s="291" t="s">
        <v>67</v>
      </c>
      <c r="B11" s="291"/>
      <c r="C11" s="286"/>
      <c r="D11" s="126">
        <v>4402</v>
      </c>
      <c r="E11" s="126"/>
      <c r="F11" s="260">
        <v>0</v>
      </c>
      <c r="G11" s="52"/>
      <c r="H11" s="126">
        <v>4402</v>
      </c>
      <c r="I11" s="52"/>
      <c r="J11" s="260">
        <v>0</v>
      </c>
      <c r="K11" s="23"/>
      <c r="L11" s="127">
        <v>0</v>
      </c>
      <c r="M11" s="230"/>
      <c r="N11" s="127">
        <v>0</v>
      </c>
      <c r="O11" s="231"/>
      <c r="P11" s="127">
        <v>0</v>
      </c>
      <c r="Q11" s="231"/>
      <c r="R11" s="127">
        <v>0</v>
      </c>
    </row>
    <row r="12" spans="1:18" s="271" customFormat="1" ht="22" customHeight="1">
      <c r="A12" s="271" t="s">
        <v>68</v>
      </c>
      <c r="B12" s="336">
        <v>2</v>
      </c>
      <c r="C12" s="286"/>
      <c r="D12" s="126">
        <v>13782</v>
      </c>
      <c r="E12" s="75"/>
      <c r="F12" s="261">
        <v>11894</v>
      </c>
      <c r="G12" s="52"/>
      <c r="H12" s="126">
        <v>14940</v>
      </c>
      <c r="I12" s="52"/>
      <c r="J12" s="126">
        <v>14037</v>
      </c>
      <c r="K12" s="23"/>
      <c r="L12" s="128">
        <v>28858</v>
      </c>
      <c r="M12" s="233"/>
      <c r="N12" s="232">
        <v>68114</v>
      </c>
      <c r="O12" s="231"/>
      <c r="P12" s="101">
        <v>31226</v>
      </c>
      <c r="Q12" s="231"/>
      <c r="R12" s="229">
        <v>71068</v>
      </c>
    </row>
    <row r="13" spans="1:18" s="271" customFormat="1" ht="22" customHeight="1">
      <c r="A13" s="287" t="s">
        <v>69</v>
      </c>
      <c r="B13" s="287"/>
      <c r="C13" s="286"/>
      <c r="D13" s="129">
        <f>SUM(D10:D12)</f>
        <v>1742605</v>
      </c>
      <c r="E13" s="130"/>
      <c r="F13" s="129">
        <f>SUM(F10:F12)</f>
        <v>2240834</v>
      </c>
      <c r="G13" s="74"/>
      <c r="H13" s="131">
        <f>SUM(H10:H12)</f>
        <v>1760059</v>
      </c>
      <c r="I13" s="74"/>
      <c r="J13" s="131">
        <f>SUM(J10:J12)</f>
        <v>2190374</v>
      </c>
      <c r="L13" s="129">
        <f>SUM(L10:L12)</f>
        <v>4187509</v>
      </c>
      <c r="M13" s="235"/>
      <c r="N13" s="234">
        <f>SUM(N10:N12)</f>
        <v>3816103</v>
      </c>
      <c r="O13" s="236"/>
      <c r="P13" s="131">
        <f>SUM(P10:P12)</f>
        <v>4123905</v>
      </c>
      <c r="Q13" s="236"/>
      <c r="R13" s="237">
        <f>SUM(R10:R12)</f>
        <v>3757970</v>
      </c>
    </row>
    <row r="14" spans="1:18" s="271" customFormat="1" ht="15" customHeight="1">
      <c r="A14" s="291"/>
      <c r="B14" s="291"/>
      <c r="C14" s="286"/>
      <c r="D14" s="132"/>
      <c r="E14" s="75"/>
      <c r="F14" s="132"/>
      <c r="G14" s="52"/>
      <c r="H14" s="75"/>
      <c r="I14" s="52"/>
      <c r="J14" s="75"/>
      <c r="L14" s="238"/>
      <c r="M14" s="233"/>
      <c r="N14" s="238"/>
      <c r="O14" s="231"/>
      <c r="P14" s="233"/>
      <c r="Q14" s="231"/>
      <c r="R14" s="233"/>
    </row>
    <row r="15" spans="1:18" s="271" customFormat="1" ht="22" customHeight="1">
      <c r="A15" s="290" t="s">
        <v>70</v>
      </c>
      <c r="B15" s="287"/>
      <c r="C15" s="286"/>
      <c r="D15" s="132"/>
      <c r="E15" s="75"/>
      <c r="F15" s="132"/>
      <c r="G15" s="52"/>
      <c r="H15" s="75"/>
      <c r="I15" s="52"/>
      <c r="J15" s="75"/>
      <c r="L15" s="257"/>
      <c r="M15" s="233"/>
      <c r="N15" s="257"/>
      <c r="O15" s="231"/>
      <c r="P15" s="257"/>
      <c r="Q15" s="231"/>
      <c r="R15" s="257"/>
    </row>
    <row r="16" spans="1:18" s="271" customFormat="1" ht="22" customHeight="1">
      <c r="A16" s="291" t="s">
        <v>71</v>
      </c>
      <c r="B16" s="336" t="s">
        <v>169</v>
      </c>
      <c r="C16" s="286"/>
      <c r="D16" s="75">
        <v>1647287</v>
      </c>
      <c r="E16" s="75"/>
      <c r="F16" s="75">
        <v>2055005</v>
      </c>
      <c r="G16" s="52"/>
      <c r="H16" s="75">
        <v>1663912</v>
      </c>
      <c r="I16" s="75"/>
      <c r="J16" s="75">
        <v>2006647</v>
      </c>
      <c r="K16" s="23"/>
      <c r="L16" s="133">
        <v>3875853</v>
      </c>
      <c r="M16" s="233"/>
      <c r="N16" s="239">
        <v>3381702</v>
      </c>
      <c r="O16" s="231"/>
      <c r="P16" s="75">
        <v>3810804</v>
      </c>
      <c r="Q16" s="233"/>
      <c r="R16" s="233">
        <v>3350309</v>
      </c>
    </row>
    <row r="17" spans="1:19" s="271" customFormat="1" ht="22" customHeight="1">
      <c r="A17" s="291" t="s">
        <v>72</v>
      </c>
      <c r="B17" s="345">
        <v>2</v>
      </c>
      <c r="C17" s="286"/>
      <c r="D17" s="75">
        <v>25912</v>
      </c>
      <c r="E17" s="75"/>
      <c r="F17" s="75">
        <v>24307</v>
      </c>
      <c r="G17" s="52"/>
      <c r="H17" s="75">
        <v>24783</v>
      </c>
      <c r="I17" s="75"/>
      <c r="J17" s="75">
        <v>23148</v>
      </c>
      <c r="K17" s="23"/>
      <c r="L17" s="133">
        <v>49848</v>
      </c>
      <c r="M17" s="233"/>
      <c r="N17" s="239">
        <v>43491</v>
      </c>
      <c r="O17" s="231"/>
      <c r="P17" s="75">
        <v>47414</v>
      </c>
      <c r="Q17" s="233"/>
      <c r="R17" s="233">
        <v>38589</v>
      </c>
    </row>
    <row r="18" spans="1:19" s="271" customFormat="1" ht="22" customHeight="1">
      <c r="A18" s="291" t="s">
        <v>73</v>
      </c>
      <c r="B18" s="345">
        <v>2</v>
      </c>
      <c r="C18" s="286"/>
      <c r="D18" s="75">
        <v>26495</v>
      </c>
      <c r="E18" s="75"/>
      <c r="F18" s="75">
        <v>20118</v>
      </c>
      <c r="G18" s="52"/>
      <c r="H18" s="75">
        <v>24755</v>
      </c>
      <c r="I18" s="75"/>
      <c r="J18" s="75">
        <v>19881</v>
      </c>
      <c r="K18" s="23"/>
      <c r="L18" s="133">
        <v>46507</v>
      </c>
      <c r="M18" s="233"/>
      <c r="N18" s="239">
        <v>51114</v>
      </c>
      <c r="O18" s="231"/>
      <c r="P18" s="75">
        <v>45287</v>
      </c>
      <c r="Q18" s="231"/>
      <c r="R18" s="233">
        <v>51319</v>
      </c>
    </row>
    <row r="19" spans="1:19" s="271" customFormat="1" ht="22" customHeight="1">
      <c r="A19" s="291" t="s">
        <v>74</v>
      </c>
      <c r="B19" s="291"/>
      <c r="C19" s="286"/>
      <c r="D19" s="75">
        <v>0</v>
      </c>
      <c r="E19" s="75"/>
      <c r="F19" s="75">
        <v>22392</v>
      </c>
      <c r="G19" s="52"/>
      <c r="H19" s="75">
        <v>0</v>
      </c>
      <c r="I19" s="52"/>
      <c r="J19" s="75">
        <v>22392</v>
      </c>
      <c r="K19" s="23"/>
      <c r="L19" s="133">
        <v>30714</v>
      </c>
      <c r="M19" s="233"/>
      <c r="N19" s="101">
        <v>36998</v>
      </c>
      <c r="O19" s="231"/>
      <c r="P19" s="75">
        <v>30714</v>
      </c>
      <c r="Q19" s="231"/>
      <c r="R19" s="101">
        <v>36998</v>
      </c>
    </row>
    <row r="20" spans="1:19" s="271" customFormat="1" ht="22" customHeight="1">
      <c r="A20" s="270" t="s">
        <v>75</v>
      </c>
      <c r="B20" s="270"/>
      <c r="C20" s="286"/>
      <c r="D20" s="129">
        <f>SUM(D16:D19)</f>
        <v>1699694</v>
      </c>
      <c r="E20" s="48"/>
      <c r="F20" s="129">
        <f>SUM(F16:F19)</f>
        <v>2121822</v>
      </c>
      <c r="G20" s="134"/>
      <c r="H20" s="129">
        <f>SUM(H16:H19)</f>
        <v>1713450</v>
      </c>
      <c r="I20" s="134"/>
      <c r="J20" s="129">
        <f>SUM(J16:J19)</f>
        <v>2072068</v>
      </c>
      <c r="L20" s="129">
        <f t="shared" ref="L20:R20" si="0">SUM(L16:L19)</f>
        <v>4002922</v>
      </c>
      <c r="M20" s="240">
        <f t="shared" si="0"/>
        <v>0</v>
      </c>
      <c r="N20" s="234">
        <f t="shared" si="0"/>
        <v>3513305</v>
      </c>
      <c r="O20" s="240">
        <f t="shared" si="0"/>
        <v>0</v>
      </c>
      <c r="P20" s="129">
        <f t="shared" si="0"/>
        <v>3934219</v>
      </c>
      <c r="Q20" s="240">
        <f t="shared" si="0"/>
        <v>0</v>
      </c>
      <c r="R20" s="234">
        <f t="shared" si="0"/>
        <v>3477215</v>
      </c>
    </row>
    <row r="21" spans="1:19" s="271" customFormat="1" ht="15" customHeight="1">
      <c r="C21" s="304"/>
      <c r="D21" s="16"/>
      <c r="E21" s="16"/>
      <c r="F21" s="16"/>
      <c r="G21" s="13"/>
      <c r="H21" s="16"/>
      <c r="I21" s="16"/>
      <c r="J21" s="16"/>
      <c r="L21" s="241"/>
      <c r="M21" s="241"/>
      <c r="N21" s="241"/>
      <c r="O21" s="329"/>
      <c r="P21" s="241"/>
      <c r="Q21" s="241"/>
      <c r="R21" s="241"/>
    </row>
    <row r="22" spans="1:19" s="271" customFormat="1" ht="22" customHeight="1">
      <c r="A22" s="270" t="s">
        <v>76</v>
      </c>
      <c r="B22" s="270"/>
      <c r="C22" s="286"/>
      <c r="D22" s="48">
        <f>D13-D20</f>
        <v>42911</v>
      </c>
      <c r="E22" s="48"/>
      <c r="F22" s="48">
        <v>119012</v>
      </c>
      <c r="G22" s="134"/>
      <c r="H22" s="48">
        <f>H13-H20</f>
        <v>46609</v>
      </c>
      <c r="I22" s="134"/>
      <c r="J22" s="48">
        <f>J13-J20</f>
        <v>118306</v>
      </c>
      <c r="L22" s="48">
        <f>L13-L20</f>
        <v>184587</v>
      </c>
      <c r="M22" s="242"/>
      <c r="N22" s="242">
        <f>N13-N20</f>
        <v>302798</v>
      </c>
      <c r="O22" s="243"/>
      <c r="P22" s="48">
        <f>P13-P20</f>
        <v>189686</v>
      </c>
      <c r="Q22" s="243"/>
      <c r="R22" s="242">
        <f>R13-R20</f>
        <v>280755</v>
      </c>
    </row>
    <row r="23" spans="1:19" s="271" customFormat="1" ht="22" customHeight="1">
      <c r="A23" s="304" t="s">
        <v>77</v>
      </c>
      <c r="B23" s="304"/>
      <c r="C23" s="286"/>
      <c r="D23" s="75">
        <v>9180</v>
      </c>
      <c r="E23" s="75"/>
      <c r="F23" s="75">
        <v>7583</v>
      </c>
      <c r="G23" s="52"/>
      <c r="H23" s="75">
        <v>9236</v>
      </c>
      <c r="I23" s="52"/>
      <c r="J23" s="75">
        <v>7561</v>
      </c>
      <c r="K23" s="23"/>
      <c r="L23" s="239">
        <v>26290</v>
      </c>
      <c r="M23" s="233"/>
      <c r="N23" s="239">
        <v>20484</v>
      </c>
      <c r="O23" s="231"/>
      <c r="P23" s="233">
        <v>26309</v>
      </c>
      <c r="Q23" s="231"/>
      <c r="R23" s="233">
        <v>20495</v>
      </c>
    </row>
    <row r="24" spans="1:19" s="271" customFormat="1" ht="22" customHeight="1">
      <c r="A24" s="304" t="s">
        <v>78</v>
      </c>
      <c r="B24" s="304"/>
      <c r="C24" s="286"/>
      <c r="D24" s="137">
        <v>-687</v>
      </c>
      <c r="E24" s="75"/>
      <c r="F24" s="137">
        <v>-13841</v>
      </c>
      <c r="G24" s="52"/>
      <c r="H24" s="137">
        <v>0</v>
      </c>
      <c r="I24" s="52"/>
      <c r="J24" s="137">
        <v>0</v>
      </c>
      <c r="K24" s="23"/>
      <c r="L24" s="244">
        <v>10878</v>
      </c>
      <c r="M24" s="233"/>
      <c r="N24" s="244">
        <v>10669</v>
      </c>
      <c r="O24" s="231"/>
      <c r="P24" s="136">
        <v>0</v>
      </c>
      <c r="Q24" s="231"/>
      <c r="R24" s="136">
        <v>0</v>
      </c>
    </row>
    <row r="25" spans="1:19" s="271" customFormat="1" ht="22" customHeight="1">
      <c r="A25" s="270" t="s">
        <v>79</v>
      </c>
      <c r="B25" s="270"/>
      <c r="C25" s="286"/>
      <c r="D25" s="48">
        <f>D22-D23+D24</f>
        <v>33044</v>
      </c>
      <c r="E25" s="48"/>
      <c r="F25" s="48">
        <f>F22-F23+F24</f>
        <v>97588</v>
      </c>
      <c r="G25" s="134"/>
      <c r="H25" s="48">
        <f>H22-H23+SUM(H24)</f>
        <v>37373</v>
      </c>
      <c r="I25" s="134"/>
      <c r="J25" s="48">
        <f>J22-J23+SUM(J24)</f>
        <v>110745</v>
      </c>
      <c r="L25" s="48">
        <f>L22-L23+SUM(L24)</f>
        <v>169175</v>
      </c>
      <c r="M25" s="242"/>
      <c r="N25" s="242">
        <f>N22-N23+SUM(N24)</f>
        <v>292983</v>
      </c>
      <c r="O25" s="243"/>
      <c r="P25" s="48">
        <f>P22-P23+SUM(P24)</f>
        <v>163377</v>
      </c>
      <c r="Q25" s="243"/>
      <c r="R25" s="242">
        <f>R22-R23+SUM(R24)</f>
        <v>260260</v>
      </c>
    </row>
    <row r="26" spans="1:19" s="271" customFormat="1" ht="22" customHeight="1">
      <c r="A26" s="304" t="s">
        <v>80</v>
      </c>
      <c r="B26" s="304"/>
      <c r="C26" s="286"/>
      <c r="D26" s="137">
        <f>-'[2]F3 '!$P$28</f>
        <v>3633</v>
      </c>
      <c r="E26" s="75"/>
      <c r="F26" s="137">
        <v>23283</v>
      </c>
      <c r="G26" s="52"/>
      <c r="H26" s="137">
        <v>3749</v>
      </c>
      <c r="I26" s="52"/>
      <c r="J26" s="137">
        <v>23003</v>
      </c>
      <c r="K26" s="23"/>
      <c r="L26" s="245">
        <v>32435</v>
      </c>
      <c r="M26" s="233"/>
      <c r="N26" s="245">
        <v>61093</v>
      </c>
      <c r="O26" s="231"/>
      <c r="P26" s="245">
        <v>32196</v>
      </c>
      <c r="Q26" s="231"/>
      <c r="R26" s="245">
        <v>56653</v>
      </c>
    </row>
    <row r="27" spans="1:19" s="271" customFormat="1" ht="22" customHeight="1" thickBot="1">
      <c r="A27" s="279" t="s">
        <v>81</v>
      </c>
      <c r="B27" s="279"/>
      <c r="C27" s="304"/>
      <c r="D27" s="138">
        <f>D25-D26</f>
        <v>29411</v>
      </c>
      <c r="E27" s="43">
        <f>E25-E26</f>
        <v>0</v>
      </c>
      <c r="F27" s="138">
        <f>F25-F26</f>
        <v>74305</v>
      </c>
      <c r="G27" s="43"/>
      <c r="H27" s="138">
        <f>H25-H26</f>
        <v>33624</v>
      </c>
      <c r="I27" s="43">
        <v>0</v>
      </c>
      <c r="J27" s="138">
        <f>J25-J26</f>
        <v>87742</v>
      </c>
      <c r="L27" s="138">
        <f>L25-L26</f>
        <v>136740</v>
      </c>
      <c r="M27" s="247"/>
      <c r="N27" s="246">
        <f>N25-N26</f>
        <v>231890</v>
      </c>
      <c r="O27" s="247"/>
      <c r="P27" s="138">
        <f>P25-P26</f>
        <v>131181</v>
      </c>
      <c r="Q27" s="247">
        <v>0</v>
      </c>
      <c r="R27" s="246">
        <f>R25-R26</f>
        <v>203607</v>
      </c>
      <c r="S27" s="271" t="e">
        <f>H27+P27-#REF!</f>
        <v>#REF!</v>
      </c>
    </row>
    <row r="28" spans="1:19" s="271" customFormat="1" ht="15" customHeight="1" thickTop="1">
      <c r="A28" s="279"/>
      <c r="B28" s="279"/>
      <c r="C28" s="304"/>
      <c r="D28" s="16"/>
      <c r="E28" s="16"/>
      <c r="F28" s="16"/>
      <c r="G28" s="16"/>
      <c r="H28" s="16"/>
      <c r="I28" s="16"/>
      <c r="J28" s="16"/>
      <c r="L28" s="248">
        <f>D27+L27</f>
        <v>166151</v>
      </c>
      <c r="M28" s="248"/>
      <c r="N28" s="248"/>
      <c r="O28" s="248"/>
      <c r="P28" s="248">
        <f>H27+P27</f>
        <v>164805</v>
      </c>
      <c r="Q28" s="248"/>
      <c r="R28" s="248"/>
    </row>
    <row r="29" spans="1:19" s="271" customFormat="1" ht="22" customHeight="1">
      <c r="A29" s="279" t="s">
        <v>82</v>
      </c>
      <c r="B29" s="279"/>
      <c r="C29" s="304"/>
      <c r="D29" s="16"/>
      <c r="E29" s="16"/>
      <c r="F29" s="16"/>
      <c r="G29" s="16"/>
      <c r="H29" s="16"/>
      <c r="I29" s="16"/>
      <c r="J29" s="16"/>
      <c r="L29" s="248"/>
      <c r="M29" s="248"/>
      <c r="N29" s="248"/>
      <c r="O29" s="248"/>
      <c r="P29" s="248"/>
      <c r="Q29" s="248"/>
      <c r="R29" s="248"/>
    </row>
    <row r="30" spans="1:19" s="271" customFormat="1" ht="22" customHeight="1">
      <c r="A30" s="290" t="s">
        <v>177</v>
      </c>
      <c r="B30" s="290"/>
      <c r="C30" s="304"/>
      <c r="D30" s="16"/>
      <c r="E30" s="16"/>
      <c r="F30" s="16"/>
      <c r="G30" s="16"/>
      <c r="H30" s="16"/>
      <c r="I30" s="16"/>
      <c r="J30" s="16"/>
      <c r="L30" s="248"/>
      <c r="M30" s="248"/>
      <c r="N30" s="248"/>
      <c r="O30" s="248"/>
      <c r="P30" s="248"/>
      <c r="Q30" s="248"/>
      <c r="R30" s="248"/>
    </row>
    <row r="31" spans="1:19" s="271" customFormat="1" ht="22" customHeight="1">
      <c r="A31" s="330" t="s">
        <v>83</v>
      </c>
      <c r="B31" s="330"/>
      <c r="C31" s="304"/>
      <c r="D31" s="16"/>
      <c r="E31" s="16"/>
      <c r="F31" s="16"/>
      <c r="G31" s="16"/>
      <c r="H31" s="16"/>
      <c r="I31" s="16"/>
      <c r="J31" s="16"/>
      <c r="L31" s="248"/>
      <c r="M31" s="248"/>
      <c r="N31" s="248"/>
      <c r="O31" s="248"/>
      <c r="P31" s="248"/>
      <c r="Q31" s="248"/>
      <c r="R31" s="248"/>
    </row>
    <row r="32" spans="1:19" s="271" customFormat="1" ht="22" customHeight="1">
      <c r="A32" s="271" t="s">
        <v>172</v>
      </c>
      <c r="C32" s="304"/>
      <c r="D32" s="43"/>
      <c r="E32" s="16"/>
      <c r="F32" s="43"/>
      <c r="G32" s="16"/>
      <c r="H32" s="43"/>
      <c r="I32" s="16"/>
      <c r="J32" s="43"/>
      <c r="L32" s="233"/>
      <c r="M32" s="233"/>
      <c r="N32" s="233"/>
      <c r="O32" s="231"/>
      <c r="P32" s="233"/>
      <c r="Q32" s="231"/>
      <c r="R32" s="233"/>
    </row>
    <row r="33" spans="1:18" s="271" customFormat="1" ht="22" customHeight="1">
      <c r="A33" s="309" t="s">
        <v>84</v>
      </c>
      <c r="B33" s="309"/>
      <c r="C33" s="304"/>
      <c r="D33" s="16">
        <v>-1108</v>
      </c>
      <c r="E33" s="16"/>
      <c r="F33" s="16">
        <v>0</v>
      </c>
      <c r="G33" s="16"/>
      <c r="H33" s="16">
        <v>-1108</v>
      </c>
      <c r="I33" s="16"/>
      <c r="J33" s="16">
        <v>0</v>
      </c>
      <c r="L33" s="137">
        <v>0</v>
      </c>
      <c r="M33" s="233"/>
      <c r="N33" s="233">
        <v>2488</v>
      </c>
      <c r="O33" s="231"/>
      <c r="P33" s="137">
        <v>0</v>
      </c>
      <c r="Q33" s="231"/>
      <c r="R33" s="137">
        <v>0</v>
      </c>
    </row>
    <row r="34" spans="1:18" s="271" customFormat="1" ht="22" customHeight="1">
      <c r="A34" s="291" t="s">
        <v>183</v>
      </c>
      <c r="B34" s="309"/>
      <c r="C34" s="304"/>
      <c r="L34" s="137"/>
      <c r="M34" s="233"/>
      <c r="N34" s="233"/>
      <c r="O34" s="231"/>
      <c r="P34" s="137"/>
      <c r="Q34" s="231"/>
      <c r="R34" s="75"/>
    </row>
    <row r="35" spans="1:18" s="271" customFormat="1" ht="22" customHeight="1">
      <c r="A35" s="309" t="s">
        <v>184</v>
      </c>
      <c r="B35" s="309"/>
      <c r="C35" s="304"/>
      <c r="D35" s="137">
        <v>221</v>
      </c>
      <c r="E35" s="16"/>
      <c r="F35" s="137">
        <v>0</v>
      </c>
      <c r="G35" s="16"/>
      <c r="H35" s="137">
        <v>221</v>
      </c>
      <c r="I35" s="16"/>
      <c r="J35" s="137">
        <v>0</v>
      </c>
      <c r="L35" s="137"/>
      <c r="M35" s="233"/>
      <c r="N35" s="233"/>
      <c r="O35" s="231"/>
      <c r="P35" s="137"/>
      <c r="Q35" s="231"/>
      <c r="R35" s="75"/>
    </row>
    <row r="36" spans="1:18" s="271" customFormat="1" ht="22" customHeight="1">
      <c r="A36" s="279" t="s">
        <v>185</v>
      </c>
      <c r="C36" s="304"/>
      <c r="D36" s="256">
        <f>SUM(D32:D35)</f>
        <v>-887</v>
      </c>
      <c r="E36" s="43"/>
      <c r="F36" s="256">
        <f>SUM(F32:F33)</f>
        <v>0</v>
      </c>
      <c r="G36" s="43"/>
      <c r="H36" s="256">
        <f>SUM(H32:H35)</f>
        <v>-887</v>
      </c>
      <c r="I36" s="43"/>
      <c r="J36" s="256">
        <f>SUM(J32:J33)</f>
        <v>0</v>
      </c>
      <c r="L36" s="47">
        <f>L33</f>
        <v>0</v>
      </c>
      <c r="M36" s="242"/>
      <c r="N36" s="249">
        <f>N33</f>
        <v>2488</v>
      </c>
      <c r="O36" s="243"/>
      <c r="P36" s="47">
        <f>P33</f>
        <v>0</v>
      </c>
      <c r="Q36" s="243"/>
      <c r="R36" s="48">
        <f>R33</f>
        <v>0</v>
      </c>
    </row>
    <row r="37" spans="1:18" s="271" customFormat="1" ht="22" customHeight="1" thickBot="1">
      <c r="A37" s="287" t="s">
        <v>85</v>
      </c>
      <c r="B37" s="287"/>
      <c r="C37" s="304"/>
      <c r="D37" s="139">
        <f>D27+D36</f>
        <v>28524</v>
      </c>
      <c r="E37" s="16"/>
      <c r="F37" s="139">
        <f>F27+F36</f>
        <v>74305</v>
      </c>
      <c r="G37" s="16"/>
      <c r="H37" s="139">
        <f>H27+H36</f>
        <v>32737</v>
      </c>
      <c r="I37" s="16"/>
      <c r="J37" s="139">
        <f>J27+J36</f>
        <v>87742</v>
      </c>
      <c r="L37" s="139">
        <f>L27+L33</f>
        <v>136740</v>
      </c>
      <c r="M37" s="251"/>
      <c r="N37" s="250">
        <f>N27+N33</f>
        <v>234378</v>
      </c>
      <c r="O37" s="251"/>
      <c r="P37" s="139">
        <f>P27+P33</f>
        <v>131181</v>
      </c>
      <c r="Q37" s="251"/>
      <c r="R37" s="250">
        <f>R27+R33</f>
        <v>203607</v>
      </c>
    </row>
    <row r="38" spans="1:18" s="271" customFormat="1" ht="15" customHeight="1" thickTop="1">
      <c r="A38" s="287"/>
      <c r="B38" s="287"/>
      <c r="C38" s="304"/>
      <c r="D38" s="74"/>
      <c r="E38" s="16"/>
      <c r="F38" s="74"/>
      <c r="G38" s="16"/>
      <c r="H38" s="74"/>
      <c r="I38" s="16"/>
      <c r="J38" s="74"/>
      <c r="L38" s="251"/>
      <c r="M38" s="251"/>
      <c r="N38" s="251"/>
      <c r="O38" s="251"/>
      <c r="P38" s="251"/>
      <c r="Q38" s="251"/>
      <c r="R38" s="251"/>
    </row>
    <row r="39" spans="1:18" s="271" customFormat="1" ht="22" customHeight="1" thickBot="1">
      <c r="A39" s="287" t="s">
        <v>86</v>
      </c>
      <c r="B39" s="287"/>
      <c r="C39" s="304"/>
      <c r="D39" s="262">
        <f>D37/480096277*1000</f>
        <v>5.941308309708055E-2</v>
      </c>
      <c r="E39" s="141"/>
      <c r="F39" s="140">
        <f>F37/480096277*1000</f>
        <v>0.15477103980958384</v>
      </c>
      <c r="G39" s="141"/>
      <c r="H39" s="262">
        <f>H37/480096277*1000</f>
        <v>6.8188406301680202E-2</v>
      </c>
      <c r="I39" s="141"/>
      <c r="J39" s="140">
        <f>J37/480096277*1000</f>
        <v>0.18275917603085265</v>
      </c>
      <c r="K39" s="331"/>
      <c r="L39" s="69" t="e">
        <v>#DIV/0!</v>
      </c>
      <c r="M39" s="252"/>
      <c r="N39" s="69" t="e">
        <v>#DIV/0!</v>
      </c>
      <c r="O39" s="252"/>
      <c r="P39" s="69" t="e">
        <v>#DIV/0!</v>
      </c>
      <c r="Q39" s="252"/>
      <c r="R39" s="69" t="e">
        <v>#DIV/0!</v>
      </c>
    </row>
    <row r="40" spans="1:18" ht="22" customHeight="1" thickTop="1">
      <c r="D40" s="333"/>
      <c r="E40" s="333" t="e">
        <f>SUM(#REF!)</f>
        <v>#REF!</v>
      </c>
      <c r="F40" s="333"/>
      <c r="G40" s="333"/>
      <c r="H40" s="333"/>
      <c r="I40" s="333"/>
      <c r="J40" s="333"/>
      <c r="L40" s="285"/>
      <c r="M40" s="285"/>
      <c r="N40" s="285"/>
      <c r="O40" s="285"/>
      <c r="P40" s="285"/>
      <c r="Q40" s="285"/>
      <c r="R40" s="285"/>
    </row>
    <row r="41" spans="1:18" ht="22" customHeight="1">
      <c r="E41" s="334" t="e">
        <f>E27/#REF!</f>
        <v>#REF!</v>
      </c>
      <c r="F41" s="334"/>
      <c r="G41" s="334"/>
      <c r="H41" s="334"/>
      <c r="I41" s="334"/>
      <c r="J41" s="334"/>
      <c r="L41" s="285"/>
      <c r="M41" s="285"/>
      <c r="N41" s="285"/>
      <c r="O41" s="285"/>
      <c r="P41" s="285"/>
      <c r="Q41" s="285"/>
      <c r="R41" s="285"/>
    </row>
    <row r="42" spans="1:18" ht="22" customHeight="1">
      <c r="L42" s="253"/>
      <c r="M42" s="16"/>
      <c r="N42" s="254"/>
      <c r="O42" s="254"/>
      <c r="P42" s="255"/>
      <c r="Q42" s="255"/>
      <c r="R42" s="255"/>
    </row>
    <row r="43" spans="1:18" ht="22" customHeight="1">
      <c r="L43" s="52"/>
      <c r="M43" s="16"/>
      <c r="N43" s="16"/>
      <c r="O43" s="304"/>
      <c r="P43" s="52"/>
      <c r="Q43" s="16"/>
      <c r="R43" s="16"/>
    </row>
    <row r="44" spans="1:18" ht="22" customHeight="1">
      <c r="L44" s="43"/>
      <c r="M44" s="43"/>
      <c r="N44" s="43"/>
      <c r="O44" s="270"/>
      <c r="P44" s="43"/>
      <c r="Q44" s="43"/>
      <c r="R44" s="43"/>
    </row>
    <row r="48" spans="1:18" ht="22" customHeight="1">
      <c r="E48" s="332" t="e">
        <f>E40+E46</f>
        <v>#REF!</v>
      </c>
    </row>
  </sheetData>
  <mergeCells count="14">
    <mergeCell ref="D8:J8"/>
    <mergeCell ref="D4:F4"/>
    <mergeCell ref="H4:J4"/>
    <mergeCell ref="D5:F5"/>
    <mergeCell ref="H5:J5"/>
    <mergeCell ref="D6:F6"/>
    <mergeCell ref="H6:J6"/>
    <mergeCell ref="L8:R8"/>
    <mergeCell ref="L4:N4"/>
    <mergeCell ref="P4:R4"/>
    <mergeCell ref="L5:N5"/>
    <mergeCell ref="P5:R5"/>
    <mergeCell ref="L6:N6"/>
    <mergeCell ref="P6:R6"/>
  </mergeCells>
  <pageMargins left="0.8" right="0.8" top="0.48" bottom="0.5" header="0.5" footer="0.5"/>
  <pageSetup paperSize="9" scale="88" firstPageNumber="5" fitToHeight="0" orientation="portrait" useFirstPageNumber="1" r:id="rId1"/>
  <headerFooter>
    <oddFooter>&amp;L&amp;"Angsana New,Regular"&amp;15   หมายเหตุประกอบงบการเงินแบบย่อเป็นส่วนหนึ่งของงบการเงินระหว่างกาลนี้
&amp;C&amp;"Angsana New,Regular"&amp;15&amp;P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A559-A7CF-48C7-AC9F-6C80C972A291}">
  <sheetPr>
    <pageSetUpPr fitToPage="1"/>
  </sheetPr>
  <dimension ref="A1:Y124"/>
  <sheetViews>
    <sheetView view="pageBreakPreview" topLeftCell="A10" zoomScaleNormal="80" zoomScaleSheetLayoutView="100" workbookViewId="0">
      <selection activeCell="X13" sqref="X13:X19"/>
    </sheetView>
  </sheetViews>
  <sheetFormatPr defaultColWidth="9.09765625" defaultRowHeight="22" customHeight="1"/>
  <cols>
    <col min="1" max="1" width="50.59765625" style="185" customWidth="1"/>
    <col min="2" max="2" width="10.69921875" style="185" hidden="1" customWidth="1"/>
    <col min="3" max="3" width="0.8984375" style="185" customWidth="1"/>
    <col min="4" max="4" width="12.8984375" style="192" bestFit="1" customWidth="1"/>
    <col min="5" max="5" width="0.8984375" style="192" customWidth="1"/>
    <col min="6" max="6" width="12.8984375" style="192" bestFit="1" customWidth="1"/>
    <col min="7" max="7" width="0.8984375" style="192" customWidth="1"/>
    <col min="8" max="8" width="12.3984375" style="192" customWidth="1"/>
    <col min="9" max="9" width="0.8984375" style="192" customWidth="1"/>
    <col min="10" max="10" width="12" style="192" customWidth="1"/>
    <col min="11" max="11" width="0.8984375" style="192" customWidth="1"/>
    <col min="12" max="12" width="14.59765625" style="192" bestFit="1" customWidth="1"/>
    <col min="13" max="13" width="0.8984375" style="192" customWidth="1"/>
    <col min="14" max="14" width="12.8984375" style="192" bestFit="1" customWidth="1"/>
    <col min="15" max="15" width="0.8984375" style="192" customWidth="1"/>
    <col min="16" max="16" width="14.69921875" style="192" customWidth="1"/>
    <col min="17" max="17" width="0.8984375" style="192" customWidth="1"/>
    <col min="18" max="18" width="15.3984375" style="192" customWidth="1"/>
    <col min="19" max="19" width="0.8984375" style="192" customWidth="1"/>
    <col min="20" max="20" width="0.69921875" style="192" hidden="1" customWidth="1"/>
    <col min="21" max="21" width="12.8984375" style="192" bestFit="1" customWidth="1"/>
    <col min="22" max="22" width="0.8984375" style="192" customWidth="1"/>
    <col min="23" max="23" width="14.59765625" style="192" bestFit="1" customWidth="1"/>
    <col min="24" max="24" width="13.8984375" style="185" bestFit="1" customWidth="1"/>
    <col min="25" max="25" width="14" style="185" customWidth="1"/>
    <col min="26" max="16384" width="9.09765625" style="185"/>
  </cols>
  <sheetData>
    <row r="1" spans="1:25" s="8" customFormat="1" ht="22" customHeight="1">
      <c r="A1" s="10" t="s">
        <v>0</v>
      </c>
      <c r="B1" s="10"/>
      <c r="C1" s="3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25" s="8" customFormat="1" ht="22" customHeight="1">
      <c r="A2" s="164" t="s">
        <v>87</v>
      </c>
      <c r="B2" s="164"/>
      <c r="C2" s="3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1:25" s="8" customFormat="1" ht="12" customHeight="1">
      <c r="A3" s="164"/>
      <c r="B3" s="164"/>
      <c r="C3" s="3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68"/>
      <c r="O3" s="168"/>
      <c r="P3" s="168"/>
      <c r="Q3" s="168"/>
      <c r="R3" s="168"/>
      <c r="S3" s="168"/>
      <c r="T3" s="168"/>
      <c r="U3" s="168"/>
      <c r="V3" s="168"/>
      <c r="W3" s="168"/>
    </row>
    <row r="4" spans="1:25" s="21" customFormat="1" ht="22" customHeight="1">
      <c r="A4" s="169"/>
      <c r="B4" s="169"/>
      <c r="C4" s="170"/>
      <c r="D4" s="364" t="s">
        <v>2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5" s="21" customFormat="1" ht="22" customHeight="1">
      <c r="A5" s="169"/>
      <c r="B5" s="169"/>
      <c r="C5" s="170"/>
      <c r="D5" s="8"/>
      <c r="E5" s="8"/>
      <c r="F5" s="8"/>
      <c r="G5" s="8"/>
      <c r="H5" s="8"/>
      <c r="I5" s="8"/>
      <c r="J5" s="365" t="s">
        <v>53</v>
      </c>
      <c r="K5" s="365"/>
      <c r="L5" s="365"/>
      <c r="M5" s="8"/>
      <c r="N5" s="365" t="s">
        <v>57</v>
      </c>
      <c r="O5" s="365"/>
      <c r="P5" s="365"/>
      <c r="Q5" s="365"/>
      <c r="R5" s="365"/>
      <c r="S5" s="365"/>
      <c r="T5" s="365"/>
      <c r="U5" s="365"/>
      <c r="V5" s="8"/>
      <c r="W5" s="8"/>
    </row>
    <row r="6" spans="1:25" s="21" customFormat="1" ht="22" customHeight="1">
      <c r="A6" s="169"/>
      <c r="B6" s="169"/>
      <c r="C6" s="170"/>
      <c r="D6" s="8"/>
      <c r="E6" s="8"/>
      <c r="F6" s="8"/>
      <c r="G6" s="8"/>
      <c r="H6" s="8"/>
      <c r="I6" s="8"/>
      <c r="J6" s="168"/>
      <c r="K6" s="168"/>
      <c r="L6" s="168"/>
      <c r="M6" s="8"/>
      <c r="N6" s="168"/>
      <c r="O6" s="168"/>
      <c r="P6" s="168"/>
      <c r="Q6" s="168"/>
      <c r="R6" s="22" t="s">
        <v>88</v>
      </c>
      <c r="S6" s="168"/>
      <c r="T6" s="168"/>
      <c r="U6" s="168"/>
      <c r="V6" s="8"/>
      <c r="W6" s="8"/>
    </row>
    <row r="7" spans="1:25" s="21" customFormat="1" ht="22" customHeight="1">
      <c r="A7" s="169"/>
      <c r="B7" s="169"/>
      <c r="C7" s="170"/>
      <c r="D7" s="8"/>
      <c r="E7" s="8"/>
      <c r="F7" s="8"/>
      <c r="G7" s="8"/>
      <c r="H7" s="168" t="s">
        <v>89</v>
      </c>
      <c r="I7" s="8"/>
      <c r="J7" s="168"/>
      <c r="K7" s="168"/>
      <c r="L7" s="168"/>
      <c r="M7" s="8"/>
      <c r="N7" s="168"/>
      <c r="O7" s="168"/>
      <c r="P7" s="22" t="s">
        <v>89</v>
      </c>
      <c r="Q7" s="168"/>
      <c r="R7" s="163" t="s">
        <v>90</v>
      </c>
      <c r="S7" s="168"/>
      <c r="T7" s="168"/>
      <c r="U7" s="168"/>
      <c r="V7" s="8"/>
      <c r="W7" s="8"/>
    </row>
    <row r="8" spans="1:25" s="21" customFormat="1" ht="22" customHeight="1">
      <c r="A8" s="169"/>
      <c r="B8" s="169"/>
      <c r="C8" s="170"/>
      <c r="D8" s="22"/>
      <c r="E8" s="168"/>
      <c r="F8" s="22"/>
      <c r="G8" s="22"/>
      <c r="H8" s="22" t="s">
        <v>91</v>
      </c>
      <c r="I8" s="168"/>
      <c r="J8" s="22"/>
      <c r="K8" s="22"/>
      <c r="L8" s="22"/>
      <c r="M8" s="22"/>
      <c r="N8" s="22"/>
      <c r="O8" s="168"/>
      <c r="P8" s="22" t="s">
        <v>91</v>
      </c>
      <c r="Q8" s="161"/>
      <c r="R8" s="163" t="s">
        <v>92</v>
      </c>
      <c r="S8" s="161"/>
      <c r="T8" s="161"/>
      <c r="U8" s="22" t="s">
        <v>93</v>
      </c>
      <c r="V8" s="168"/>
      <c r="W8" s="22"/>
    </row>
    <row r="9" spans="1:25" s="21" customFormat="1" ht="22" customHeight="1">
      <c r="A9" s="169"/>
      <c r="B9" s="169"/>
      <c r="C9" s="170"/>
      <c r="D9" s="22" t="s">
        <v>94</v>
      </c>
      <c r="E9" s="168"/>
      <c r="F9" s="22" t="s">
        <v>95</v>
      </c>
      <c r="G9" s="22"/>
      <c r="H9" s="22" t="s">
        <v>96</v>
      </c>
      <c r="I9" s="168"/>
      <c r="J9" s="22" t="s">
        <v>97</v>
      </c>
      <c r="M9" s="22"/>
      <c r="N9" s="22" t="s">
        <v>89</v>
      </c>
      <c r="O9" s="168"/>
      <c r="P9" s="22" t="s">
        <v>98</v>
      </c>
      <c r="Q9" s="161"/>
      <c r="R9" s="22" t="s">
        <v>99</v>
      </c>
      <c r="S9" s="161"/>
      <c r="T9" s="161"/>
      <c r="U9" s="22" t="s">
        <v>100</v>
      </c>
      <c r="V9" s="168"/>
      <c r="W9" s="22"/>
    </row>
    <row r="10" spans="1:25" s="21" customFormat="1" ht="22" customHeight="1">
      <c r="A10" s="169"/>
      <c r="B10" s="169"/>
      <c r="C10" s="170"/>
      <c r="D10" s="22" t="s">
        <v>101</v>
      </c>
      <c r="E10" s="168"/>
      <c r="F10" s="22" t="s">
        <v>102</v>
      </c>
      <c r="G10" s="22"/>
      <c r="H10" s="22" t="s">
        <v>103</v>
      </c>
      <c r="I10" s="168"/>
      <c r="J10" s="22" t="s">
        <v>104</v>
      </c>
      <c r="K10" s="22"/>
      <c r="L10" s="22" t="s">
        <v>105</v>
      </c>
      <c r="M10" s="22"/>
      <c r="N10" s="22" t="s">
        <v>91</v>
      </c>
      <c r="O10" s="168"/>
      <c r="P10" s="22" t="s">
        <v>106</v>
      </c>
      <c r="Q10" s="161"/>
      <c r="R10" s="163" t="s">
        <v>107</v>
      </c>
      <c r="S10" s="161"/>
      <c r="T10" s="161"/>
      <c r="U10" s="22" t="s">
        <v>108</v>
      </c>
      <c r="V10" s="168"/>
      <c r="W10" s="22" t="s">
        <v>109</v>
      </c>
    </row>
    <row r="11" spans="1:25" s="21" customFormat="1" ht="22" customHeight="1">
      <c r="A11" s="171"/>
      <c r="B11" s="57"/>
      <c r="C11" s="161"/>
      <c r="D11" s="22" t="s">
        <v>110</v>
      </c>
      <c r="E11" s="161"/>
      <c r="F11" s="22" t="s">
        <v>111</v>
      </c>
      <c r="G11" s="22"/>
      <c r="H11" s="22" t="s">
        <v>112</v>
      </c>
      <c r="I11" s="161"/>
      <c r="J11" s="22" t="s">
        <v>113</v>
      </c>
      <c r="K11" s="161"/>
      <c r="L11" s="161" t="s">
        <v>114</v>
      </c>
      <c r="M11" s="161"/>
      <c r="N11" s="22" t="s">
        <v>115</v>
      </c>
      <c r="O11" s="161"/>
      <c r="P11" s="22" t="s">
        <v>116</v>
      </c>
      <c r="Q11" s="161"/>
      <c r="R11" s="22" t="s">
        <v>117</v>
      </c>
      <c r="S11" s="161"/>
      <c r="T11" s="161"/>
      <c r="U11" s="22" t="s">
        <v>118</v>
      </c>
      <c r="V11" s="161"/>
      <c r="W11" s="22" t="s">
        <v>119</v>
      </c>
    </row>
    <row r="12" spans="1:25" s="21" customFormat="1" ht="22" customHeight="1">
      <c r="A12" s="171"/>
      <c r="B12" s="171"/>
      <c r="C12" s="161"/>
      <c r="D12" s="366" t="s">
        <v>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</row>
    <row r="13" spans="1:25" s="21" customFormat="1" ht="22" customHeight="1">
      <c r="A13" s="167" t="s">
        <v>120</v>
      </c>
      <c r="B13" s="24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79"/>
      <c r="W13" s="79"/>
    </row>
    <row r="14" spans="1:25" s="172" customFormat="1" ht="22" customHeight="1">
      <c r="A14" s="172" t="s">
        <v>121</v>
      </c>
      <c r="D14" s="102">
        <v>480096</v>
      </c>
      <c r="E14" s="102"/>
      <c r="F14" s="102">
        <v>297745</v>
      </c>
      <c r="G14" s="102"/>
      <c r="H14" s="267">
        <v>7066</v>
      </c>
      <c r="I14" s="181"/>
      <c r="J14" s="102">
        <v>55000</v>
      </c>
      <c r="K14" s="102"/>
      <c r="L14" s="102">
        <v>2143496</v>
      </c>
      <c r="M14" s="102"/>
      <c r="N14" s="102">
        <v>321102</v>
      </c>
      <c r="O14" s="102"/>
      <c r="P14" s="102">
        <v>12039</v>
      </c>
      <c r="Q14" s="102"/>
      <c r="R14" s="102">
        <v>-4419</v>
      </c>
      <c r="S14" s="102"/>
      <c r="T14" s="102"/>
      <c r="U14" s="102">
        <f>SUM(N14:R14)</f>
        <v>328722</v>
      </c>
      <c r="V14" s="79"/>
      <c r="W14" s="79">
        <f>SUM(U14,D14:L14)</f>
        <v>3312125</v>
      </c>
      <c r="X14" s="173"/>
      <c r="Y14" s="54"/>
    </row>
    <row r="15" spans="1:25" s="172" customFormat="1" ht="7" customHeight="1"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173"/>
      <c r="Y15" s="54"/>
    </row>
    <row r="16" spans="1:25" s="174" customFormat="1" ht="22" customHeight="1">
      <c r="A16" s="172" t="s">
        <v>122</v>
      </c>
      <c r="B16" s="172"/>
      <c r="D16" s="80"/>
      <c r="E16" s="80"/>
      <c r="F16" s="80"/>
      <c r="G16" s="80"/>
      <c r="H16" s="80"/>
      <c r="I16" s="80"/>
      <c r="J16" s="80"/>
      <c r="K16" s="80"/>
      <c r="L16" s="80"/>
      <c r="M16" s="81"/>
      <c r="N16" s="80"/>
      <c r="O16" s="80"/>
      <c r="P16" s="80"/>
      <c r="Q16" s="80"/>
      <c r="R16" s="80"/>
      <c r="S16" s="80"/>
      <c r="T16" s="80"/>
      <c r="U16" s="80"/>
      <c r="V16" s="80"/>
      <c r="W16" s="79"/>
      <c r="X16" s="175"/>
      <c r="Y16" s="82"/>
    </row>
    <row r="17" spans="1:25" s="174" customFormat="1" ht="22" customHeight="1">
      <c r="A17" s="174" t="s">
        <v>123</v>
      </c>
      <c r="D17" s="83">
        <v>0</v>
      </c>
      <c r="E17" s="80"/>
      <c r="F17" s="83">
        <v>0</v>
      </c>
      <c r="G17" s="80"/>
      <c r="H17" s="83">
        <v>0</v>
      </c>
      <c r="I17" s="80"/>
      <c r="J17" s="83">
        <v>0</v>
      </c>
      <c r="K17" s="176"/>
      <c r="L17" s="83">
        <f>'PL 3M'!D27</f>
        <v>29411</v>
      </c>
      <c r="M17" s="176"/>
      <c r="N17" s="83">
        <v>0</v>
      </c>
      <c r="O17" s="165"/>
      <c r="P17" s="83">
        <v>0</v>
      </c>
      <c r="Q17" s="165"/>
      <c r="R17" s="83">
        <v>0</v>
      </c>
      <c r="S17" s="165"/>
      <c r="T17" s="165"/>
      <c r="U17" s="102">
        <f>SUM(N17:R17)</f>
        <v>0</v>
      </c>
      <c r="V17" s="176"/>
      <c r="W17" s="81">
        <f>SUM(U17,D17:L17)</f>
        <v>29411</v>
      </c>
      <c r="X17" s="175"/>
      <c r="Y17" s="82"/>
    </row>
    <row r="18" spans="1:25" s="174" customFormat="1" ht="22" customHeight="1">
      <c r="A18" s="174" t="s">
        <v>124</v>
      </c>
      <c r="D18" s="83">
        <v>0</v>
      </c>
      <c r="E18" s="80"/>
      <c r="F18" s="83">
        <v>0</v>
      </c>
      <c r="G18" s="80"/>
      <c r="H18" s="83">
        <v>0</v>
      </c>
      <c r="I18" s="80"/>
      <c r="J18" s="83">
        <v>0</v>
      </c>
      <c r="K18" s="99"/>
      <c r="L18" s="83">
        <v>-887</v>
      </c>
      <c r="M18" s="99"/>
      <c r="N18" s="83">
        <v>0</v>
      </c>
      <c r="O18" s="99"/>
      <c r="P18" s="83">
        <v>0</v>
      </c>
      <c r="Q18" s="99"/>
      <c r="R18" s="83">
        <v>0</v>
      </c>
      <c r="S18" s="99"/>
      <c r="T18" s="99"/>
      <c r="U18" s="83">
        <f>SUM(N18:R18)</f>
        <v>0</v>
      </c>
      <c r="V18" s="176"/>
      <c r="W18" s="83">
        <f>SUM(U18,D18:L18)</f>
        <v>-887</v>
      </c>
      <c r="X18" s="177"/>
      <c r="Y18" s="86"/>
    </row>
    <row r="19" spans="1:25" s="172" customFormat="1" ht="22" customHeight="1">
      <c r="A19" s="172" t="s">
        <v>125</v>
      </c>
      <c r="D19" s="178">
        <f>SUM(D17:D18)</f>
        <v>0</v>
      </c>
      <c r="E19" s="179"/>
      <c r="F19" s="178">
        <f>SUM(F17:F18)</f>
        <v>0</v>
      </c>
      <c r="G19" s="179"/>
      <c r="H19" s="87">
        <f>SUM(H17:H18)</f>
        <v>0</v>
      </c>
      <c r="I19" s="179"/>
      <c r="J19" s="178">
        <f>SUM(J17:J18)</f>
        <v>0</v>
      </c>
      <c r="K19" s="179"/>
      <c r="L19" s="88">
        <f>SUM(L17:L18)</f>
        <v>28524</v>
      </c>
      <c r="M19" s="179"/>
      <c r="N19" s="178">
        <f>SUM(N17:N18)</f>
        <v>0</v>
      </c>
      <c r="O19" s="179"/>
      <c r="P19" s="178">
        <f>SUM(P17:P18)</f>
        <v>0</v>
      </c>
      <c r="Q19" s="179"/>
      <c r="R19" s="178">
        <f>SUM(R17:R18)</f>
        <v>0</v>
      </c>
      <c r="S19" s="179"/>
      <c r="T19" s="179"/>
      <c r="U19" s="178">
        <f>SUM(U17:U18)</f>
        <v>0</v>
      </c>
      <c r="V19" s="179"/>
      <c r="W19" s="180">
        <f>SUM(W17:W18)</f>
        <v>28524</v>
      </c>
      <c r="Y19" s="55"/>
    </row>
    <row r="20" spans="1:25" s="172" customFormat="1" ht="12" customHeight="1">
      <c r="D20" s="87"/>
      <c r="E20" s="181"/>
      <c r="F20" s="87"/>
      <c r="G20" s="182"/>
      <c r="H20" s="87"/>
      <c r="I20" s="181"/>
      <c r="J20" s="87"/>
      <c r="K20" s="181"/>
      <c r="L20" s="183"/>
      <c r="M20" s="181"/>
      <c r="N20" s="87"/>
      <c r="O20" s="181"/>
      <c r="P20" s="87"/>
      <c r="Q20" s="181"/>
      <c r="R20" s="87"/>
      <c r="S20" s="181"/>
      <c r="T20" s="181"/>
      <c r="U20" s="87"/>
      <c r="V20" s="181"/>
      <c r="W20" s="183"/>
      <c r="Y20" s="55"/>
    </row>
    <row r="21" spans="1:25" s="172" customFormat="1" ht="22" customHeight="1" thickBot="1">
      <c r="A21" s="172" t="s">
        <v>126</v>
      </c>
      <c r="D21" s="184">
        <f>SUM(D14,D19)</f>
        <v>480096</v>
      </c>
      <c r="E21" s="181"/>
      <c r="F21" s="184">
        <f>SUM(F14,F19)</f>
        <v>297745</v>
      </c>
      <c r="G21" s="181"/>
      <c r="H21" s="184">
        <f>SUM(H14,H19)</f>
        <v>7066</v>
      </c>
      <c r="I21" s="181"/>
      <c r="J21" s="184">
        <f>SUM(J14,J19)</f>
        <v>55000</v>
      </c>
      <c r="K21" s="181"/>
      <c r="L21" s="184">
        <f>SUM(L14,L19)</f>
        <v>2172020</v>
      </c>
      <c r="M21" s="181"/>
      <c r="N21" s="184">
        <f>SUM(N14,N19)</f>
        <v>321102</v>
      </c>
      <c r="O21" s="181"/>
      <c r="P21" s="184">
        <f>SUM(P14,P19)</f>
        <v>12039</v>
      </c>
      <c r="Q21" s="181"/>
      <c r="R21" s="184">
        <f>SUM(R14,R19)</f>
        <v>-4419</v>
      </c>
      <c r="S21" s="181"/>
      <c r="T21" s="181"/>
      <c r="U21" s="184">
        <f>SUM(U14,U19)</f>
        <v>328722</v>
      </c>
      <c r="V21" s="181"/>
      <c r="W21" s="184">
        <f>SUM(W14,W19)</f>
        <v>3340649</v>
      </c>
      <c r="X21" s="181"/>
    </row>
    <row r="22" spans="1:25" s="172" customFormat="1" ht="8.5" customHeight="1" thickTop="1"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173"/>
      <c r="Y22" s="54"/>
    </row>
    <row r="23" spans="1:25" s="21" customFormat="1" ht="22" customHeight="1">
      <c r="A23" s="167" t="s">
        <v>127</v>
      </c>
      <c r="B23" s="24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03"/>
      <c r="Q23" s="103"/>
      <c r="R23" s="103"/>
      <c r="S23" s="103"/>
      <c r="T23" s="103"/>
      <c r="U23" s="103"/>
      <c r="V23" s="166"/>
      <c r="W23" s="166"/>
    </row>
    <row r="24" spans="1:25" s="172" customFormat="1">
      <c r="A24" s="172" t="s">
        <v>128</v>
      </c>
      <c r="D24" s="102">
        <v>480096</v>
      </c>
      <c r="E24" s="102"/>
      <c r="F24" s="102">
        <v>297745</v>
      </c>
      <c r="G24" s="102"/>
      <c r="H24" s="102">
        <v>7066</v>
      </c>
      <c r="I24" s="102"/>
      <c r="J24" s="102">
        <v>55000</v>
      </c>
      <c r="K24" s="102"/>
      <c r="L24" s="102">
        <v>2163493</v>
      </c>
      <c r="M24" s="102"/>
      <c r="N24" s="102">
        <v>321102</v>
      </c>
      <c r="O24" s="102"/>
      <c r="P24" s="102">
        <v>12039</v>
      </c>
      <c r="Q24" s="102"/>
      <c r="R24" s="102">
        <v>-4419</v>
      </c>
      <c r="S24" s="102"/>
      <c r="T24" s="102"/>
      <c r="U24" s="102">
        <f>SUM(N24:R24)</f>
        <v>328722</v>
      </c>
      <c r="V24" s="79"/>
      <c r="W24" s="79">
        <f>SUM(U24,D24:L24)</f>
        <v>3332122</v>
      </c>
      <c r="X24" s="173"/>
      <c r="Y24" s="54"/>
    </row>
    <row r="25" spans="1:25" s="172" customFormat="1" ht="8.5" customHeight="1"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173"/>
      <c r="Y25" s="54"/>
    </row>
    <row r="26" spans="1:25" s="174" customFormat="1" ht="22" customHeight="1">
      <c r="A26" s="172" t="s">
        <v>122</v>
      </c>
      <c r="B26" s="172"/>
      <c r="D26" s="80"/>
      <c r="E26" s="80"/>
      <c r="F26" s="80"/>
      <c r="G26" s="80"/>
      <c r="H26" s="80"/>
      <c r="I26" s="80"/>
      <c r="J26" s="80"/>
      <c r="K26" s="80"/>
      <c r="L26" s="80"/>
      <c r="M26" s="81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175"/>
      <c r="Y26" s="82"/>
    </row>
    <row r="27" spans="1:25" s="174" customFormat="1" ht="22" customHeight="1">
      <c r="A27" s="174" t="s">
        <v>123</v>
      </c>
      <c r="D27" s="83">
        <v>0</v>
      </c>
      <c r="E27" s="80"/>
      <c r="F27" s="83">
        <v>0</v>
      </c>
      <c r="G27" s="80"/>
      <c r="H27" s="83">
        <v>0</v>
      </c>
      <c r="I27" s="80"/>
      <c r="J27" s="83">
        <v>0</v>
      </c>
      <c r="K27" s="99"/>
      <c r="L27" s="83">
        <f>'PL 3M'!F27</f>
        <v>74305</v>
      </c>
      <c r="M27" s="99"/>
      <c r="N27" s="83">
        <v>0</v>
      </c>
      <c r="O27" s="165"/>
      <c r="P27" s="83">
        <v>0</v>
      </c>
      <c r="Q27" s="165"/>
      <c r="R27" s="83">
        <v>0</v>
      </c>
      <c r="S27" s="165"/>
      <c r="T27" s="165"/>
      <c r="U27" s="102">
        <f>SUM(N27:R27)</f>
        <v>0</v>
      </c>
      <c r="V27" s="99"/>
      <c r="W27" s="80">
        <f>SUM(U27,D27:L27)</f>
        <v>74305</v>
      </c>
      <c r="X27" s="175"/>
      <c r="Y27" s="82"/>
    </row>
    <row r="28" spans="1:25" s="174" customFormat="1" ht="21.65" customHeight="1">
      <c r="A28" s="174" t="s">
        <v>124</v>
      </c>
      <c r="D28" s="83">
        <v>0</v>
      </c>
      <c r="E28" s="80"/>
      <c r="F28" s="83">
        <v>0</v>
      </c>
      <c r="G28" s="80"/>
      <c r="H28" s="83">
        <v>0</v>
      </c>
      <c r="I28" s="80"/>
      <c r="J28" s="83">
        <v>0</v>
      </c>
      <c r="K28" s="99"/>
      <c r="L28" s="83">
        <v>0</v>
      </c>
      <c r="M28" s="99"/>
      <c r="N28" s="83">
        <v>0</v>
      </c>
      <c r="O28" s="99"/>
      <c r="P28" s="83">
        <v>0</v>
      </c>
      <c r="Q28" s="99"/>
      <c r="R28" s="83">
        <v>0</v>
      </c>
      <c r="S28" s="99"/>
      <c r="T28" s="99"/>
      <c r="U28" s="83">
        <f>SUM(N28:R28)</f>
        <v>0</v>
      </c>
      <c r="V28" s="99"/>
      <c r="W28" s="80">
        <f>SUM(U28,D28:L28)</f>
        <v>0</v>
      </c>
      <c r="X28" s="177"/>
      <c r="Y28" s="86"/>
    </row>
    <row r="29" spans="1:25" s="172" customFormat="1" ht="22" customHeight="1">
      <c r="A29" s="172" t="s">
        <v>125</v>
      </c>
      <c r="D29" s="178">
        <f>SUM(D27:D28)</f>
        <v>0</v>
      </c>
      <c r="E29" s="181"/>
      <c r="F29" s="178">
        <f>SUM(F27:F28)</f>
        <v>0</v>
      </c>
      <c r="G29" s="182"/>
      <c r="H29" s="87">
        <f>SUM(H27:H28)</f>
        <v>0</v>
      </c>
      <c r="I29" s="181"/>
      <c r="J29" s="178">
        <f>SUM(J27:J28)</f>
        <v>0</v>
      </c>
      <c r="K29" s="181"/>
      <c r="L29" s="104">
        <f>SUM(L27:L28)</f>
        <v>74305</v>
      </c>
      <c r="M29" s="181"/>
      <c r="N29" s="178">
        <f>SUM(N27:N28)</f>
        <v>0</v>
      </c>
      <c r="O29" s="181"/>
      <c r="P29" s="178">
        <f>SUM(P27:P28)</f>
        <v>0</v>
      </c>
      <c r="Q29" s="181"/>
      <c r="R29" s="178">
        <f>SUM(R27:R28)</f>
        <v>0</v>
      </c>
      <c r="S29" s="181"/>
      <c r="T29" s="181"/>
      <c r="U29" s="178">
        <f>SUM(U27:U28)</f>
        <v>0</v>
      </c>
      <c r="V29" s="181"/>
      <c r="W29" s="183">
        <f>SUM(W27:W28)</f>
        <v>74305</v>
      </c>
      <c r="Y29" s="55"/>
    </row>
    <row r="30" spans="1:25" s="172" customFormat="1" ht="9.65" customHeight="1">
      <c r="D30" s="87"/>
      <c r="E30" s="181"/>
      <c r="F30" s="87"/>
      <c r="G30" s="182"/>
      <c r="H30" s="87"/>
      <c r="I30" s="181"/>
      <c r="J30" s="87"/>
      <c r="K30" s="181"/>
      <c r="L30" s="183"/>
      <c r="M30" s="181"/>
      <c r="N30" s="87"/>
      <c r="O30" s="181"/>
      <c r="P30" s="87"/>
      <c r="Q30" s="181"/>
      <c r="R30" s="87"/>
      <c r="S30" s="181"/>
      <c r="T30" s="181"/>
      <c r="U30" s="87"/>
      <c r="V30" s="181"/>
      <c r="W30" s="183"/>
      <c r="Y30" s="55"/>
    </row>
    <row r="31" spans="1:25" s="172" customFormat="1" ht="22" customHeight="1" thickBot="1">
      <c r="A31" s="172" t="s">
        <v>129</v>
      </c>
      <c r="D31" s="184">
        <f>D24</f>
        <v>480096</v>
      </c>
      <c r="E31" s="181"/>
      <c r="F31" s="184">
        <f>F24</f>
        <v>297745</v>
      </c>
      <c r="G31" s="181"/>
      <c r="H31" s="184">
        <f>H24</f>
        <v>7066</v>
      </c>
      <c r="I31" s="181"/>
      <c r="J31" s="184">
        <f>J24</f>
        <v>55000</v>
      </c>
      <c r="K31" s="181"/>
      <c r="L31" s="184">
        <f>L29+L24</f>
        <v>2237798</v>
      </c>
      <c r="M31" s="181"/>
      <c r="N31" s="184">
        <f>N29+N24</f>
        <v>321102</v>
      </c>
      <c r="O31" s="181"/>
      <c r="P31" s="184">
        <f>P29+P24</f>
        <v>12039</v>
      </c>
      <c r="Q31" s="181"/>
      <c r="R31" s="184">
        <f>R29+R24</f>
        <v>-4419</v>
      </c>
      <c r="S31" s="181"/>
      <c r="T31" s="181"/>
      <c r="U31" s="184">
        <f>U29+U24</f>
        <v>328722</v>
      </c>
      <c r="V31" s="181"/>
      <c r="W31" s="184">
        <f>W29+W24</f>
        <v>3406427</v>
      </c>
      <c r="X31" s="181"/>
    </row>
    <row r="32" spans="1:25" ht="22.5" thickTop="1">
      <c r="A32" s="172"/>
      <c r="C32" s="186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268"/>
      <c r="S32" s="187"/>
      <c r="T32" s="187"/>
      <c r="U32" s="187"/>
      <c r="V32" s="187"/>
      <c r="W32" s="187"/>
    </row>
    <row r="33" spans="1:23" ht="22" customHeight="1">
      <c r="A33" s="188"/>
      <c r="B33" s="188"/>
      <c r="C33" s="189"/>
      <c r="D33" s="190"/>
      <c r="E33" s="191"/>
      <c r="F33" s="190"/>
      <c r="G33" s="190"/>
      <c r="H33" s="190"/>
      <c r="I33" s="191"/>
      <c r="J33" s="190"/>
      <c r="K33" s="191"/>
      <c r="L33" s="190"/>
      <c r="M33" s="191"/>
      <c r="N33" s="191"/>
      <c r="O33" s="191"/>
      <c r="P33" s="191"/>
      <c r="Q33" s="191"/>
      <c r="R33" s="90"/>
      <c r="S33" s="191"/>
      <c r="T33" s="191"/>
      <c r="U33" s="190"/>
      <c r="V33" s="191"/>
      <c r="W33" s="190"/>
    </row>
    <row r="34" spans="1:23" ht="22" customHeight="1">
      <c r="R34" s="91"/>
    </row>
    <row r="38" spans="1:23" ht="22" customHeight="1">
      <c r="D38" s="193">
        <f>SUM(D33:D37)</f>
        <v>0</v>
      </c>
    </row>
    <row r="46" spans="1:23" ht="22" customHeight="1">
      <c r="D46" s="193">
        <f>D38+D44</f>
        <v>0</v>
      </c>
    </row>
    <row r="124" spans="9:9" ht="22" customHeight="1">
      <c r="I124" s="192">
        <v>0</v>
      </c>
    </row>
  </sheetData>
  <mergeCells count="4">
    <mergeCell ref="D4:W4"/>
    <mergeCell ref="J5:L5"/>
    <mergeCell ref="N5:U5"/>
    <mergeCell ref="D12:W12"/>
  </mergeCells>
  <pageMargins left="0.8" right="0.7" top="0.48" bottom="0.5" header="0.5" footer="0.5"/>
  <pageSetup paperSize="9" scale="72" firstPageNumber="6" fitToHeight="0" orientation="landscape" useFirstPageNumber="1" r:id="rId1"/>
  <headerFooter>
    <oddFooter>&amp;L&amp;"Angsana New,Regular"&amp;15   หมายเหตุประกอบงบการเงินแบบย่อเป็นส่วนหนึ่งของงบการเงินระหว่างกาลนี้&amp;C&amp;"Angsana New,Regular"&amp;15&amp;P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1D8C-1473-49E3-9180-4A961701DF91}">
  <sheetPr>
    <pageSetUpPr fitToPage="1"/>
  </sheetPr>
  <dimension ref="A1:Y50"/>
  <sheetViews>
    <sheetView view="pageBreakPreview" topLeftCell="A12" zoomScaleNormal="80" zoomScaleSheetLayoutView="100" workbookViewId="0">
      <selection activeCell="L25" sqref="L25"/>
    </sheetView>
  </sheetViews>
  <sheetFormatPr defaultColWidth="9.09765625" defaultRowHeight="22" customHeight="1"/>
  <cols>
    <col min="1" max="1" width="45.8984375" style="185" customWidth="1"/>
    <col min="2" max="2" width="10.8984375" style="185" hidden="1" customWidth="1"/>
    <col min="3" max="3" width="1.09765625" style="185" customWidth="1"/>
    <col min="4" max="4" width="15.09765625" style="192" customWidth="1"/>
    <col min="5" max="5" width="1.09765625" style="192" customWidth="1"/>
    <col min="6" max="6" width="15.3984375" style="192" customWidth="1"/>
    <col min="7" max="7" width="1.09765625" style="192" customWidth="1"/>
    <col min="8" max="8" width="15.3984375" style="192" customWidth="1"/>
    <col min="9" max="9" width="1.09765625" style="192" customWidth="1"/>
    <col min="10" max="10" width="15.3984375" style="192" customWidth="1"/>
    <col min="11" max="11" width="1.09765625" style="192" customWidth="1"/>
    <col min="12" max="12" width="15.3984375" style="192" customWidth="1"/>
    <col min="13" max="13" width="1.09765625" style="192" customWidth="1"/>
    <col min="14" max="14" width="16.69921875" style="192" customWidth="1"/>
    <col min="15" max="15" width="1.09765625" style="192" customWidth="1"/>
    <col min="16" max="16" width="0.69921875" style="192" hidden="1" customWidth="1"/>
    <col min="17" max="17" width="15.3984375" style="192" customWidth="1"/>
    <col min="18" max="18" width="1.09765625" style="192" customWidth="1"/>
    <col min="19" max="19" width="15.3984375" style="192" customWidth="1"/>
    <col min="20" max="20" width="15.09765625" style="185" customWidth="1"/>
    <col min="21" max="21" width="14" style="185" customWidth="1"/>
    <col min="22" max="16384" width="9.09765625" style="185"/>
  </cols>
  <sheetData>
    <row r="1" spans="1:25" s="8" customFormat="1" ht="22" customHeight="1">
      <c r="A1" s="10" t="s">
        <v>0</v>
      </c>
      <c r="B1" s="3"/>
      <c r="C1" s="3"/>
      <c r="D1" s="142"/>
      <c r="E1" s="142"/>
      <c r="F1" s="142"/>
      <c r="G1" s="142"/>
      <c r="H1" s="142"/>
      <c r="I1" s="142"/>
      <c r="J1" s="142"/>
      <c r="K1" s="142"/>
      <c r="L1" s="168"/>
      <c r="M1" s="168"/>
      <c r="N1" s="168"/>
      <c r="O1" s="168"/>
      <c r="P1" s="168"/>
      <c r="Q1" s="168"/>
      <c r="R1" s="168"/>
      <c r="S1" s="168"/>
    </row>
    <row r="2" spans="1:25" s="8" customFormat="1" ht="22" customHeight="1">
      <c r="A2" s="164" t="s">
        <v>87</v>
      </c>
      <c r="B2" s="3"/>
      <c r="C2" s="3"/>
      <c r="D2" s="142"/>
      <c r="E2" s="142"/>
      <c r="F2" s="142"/>
      <c r="G2" s="142"/>
      <c r="H2" s="142"/>
      <c r="I2" s="142"/>
      <c r="J2" s="142"/>
      <c r="K2" s="142"/>
      <c r="L2" s="168"/>
      <c r="M2" s="168"/>
      <c r="N2" s="168"/>
      <c r="O2" s="168"/>
      <c r="P2" s="168"/>
      <c r="Q2" s="168"/>
      <c r="R2" s="168"/>
      <c r="S2" s="168"/>
    </row>
    <row r="3" spans="1:25" s="8" customFormat="1" ht="12" customHeight="1">
      <c r="A3" s="164"/>
      <c r="B3" s="3"/>
      <c r="C3" s="3"/>
      <c r="D3" s="142"/>
      <c r="E3" s="142"/>
      <c r="F3" s="142"/>
      <c r="G3" s="142"/>
      <c r="H3" s="142"/>
      <c r="I3" s="142"/>
      <c r="J3" s="142"/>
      <c r="K3" s="142"/>
      <c r="L3" s="168"/>
      <c r="M3" s="168"/>
      <c r="N3" s="168"/>
      <c r="O3" s="168"/>
      <c r="P3" s="168"/>
      <c r="Q3" s="168"/>
      <c r="R3" s="168"/>
      <c r="S3" s="168"/>
    </row>
    <row r="4" spans="1:25" s="21" customFormat="1" ht="22" customHeight="1">
      <c r="A4" s="169"/>
      <c r="B4" s="170"/>
      <c r="C4" s="170"/>
      <c r="D4" s="364" t="s">
        <v>3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</row>
    <row r="5" spans="1:25" s="21" customFormat="1" ht="22" customHeight="1">
      <c r="A5" s="169"/>
      <c r="B5" s="170"/>
      <c r="C5" s="170"/>
      <c r="D5" s="8"/>
      <c r="E5" s="8"/>
      <c r="F5" s="8"/>
      <c r="G5" s="8"/>
      <c r="H5" s="365" t="s">
        <v>53</v>
      </c>
      <c r="I5" s="365"/>
      <c r="J5" s="365"/>
      <c r="K5" s="8"/>
      <c r="L5" s="365" t="s">
        <v>57</v>
      </c>
      <c r="M5" s="365"/>
      <c r="N5" s="365"/>
      <c r="O5" s="365"/>
      <c r="P5" s="365"/>
      <c r="Q5" s="365"/>
      <c r="R5" s="8"/>
      <c r="S5" s="8"/>
    </row>
    <row r="6" spans="1:25" s="21" customFormat="1" ht="22" customHeight="1">
      <c r="A6" s="169"/>
      <c r="B6" s="170"/>
      <c r="C6" s="170"/>
      <c r="D6" s="8"/>
      <c r="E6" s="8"/>
      <c r="F6" s="8"/>
      <c r="G6" s="8"/>
      <c r="H6" s="168"/>
      <c r="I6" s="168"/>
      <c r="J6" s="168"/>
      <c r="K6" s="8"/>
      <c r="L6" s="168"/>
      <c r="M6" s="168"/>
      <c r="N6" s="22" t="s">
        <v>88</v>
      </c>
      <c r="O6" s="168"/>
      <c r="P6" s="168"/>
      <c r="Q6" s="168"/>
      <c r="R6" s="8"/>
      <c r="S6" s="8"/>
    </row>
    <row r="7" spans="1:25" s="21" customFormat="1" ht="22" customHeight="1">
      <c r="A7" s="169"/>
      <c r="B7" s="170"/>
      <c r="C7" s="170"/>
      <c r="D7" s="8"/>
      <c r="E7" s="8"/>
      <c r="F7" s="8"/>
      <c r="G7" s="8"/>
      <c r="H7" s="168"/>
      <c r="I7" s="168"/>
      <c r="J7" s="168"/>
      <c r="K7" s="8"/>
      <c r="L7" s="168"/>
      <c r="M7" s="168"/>
      <c r="N7" s="163" t="s">
        <v>90</v>
      </c>
      <c r="O7" s="168"/>
      <c r="P7" s="168"/>
      <c r="Q7" s="168"/>
      <c r="R7" s="8"/>
      <c r="S7" s="8"/>
    </row>
    <row r="8" spans="1:25" s="21" customFormat="1" ht="22" customHeight="1">
      <c r="A8" s="169"/>
      <c r="B8" s="170"/>
      <c r="C8" s="170"/>
      <c r="D8" s="22"/>
      <c r="E8" s="168"/>
      <c r="F8" s="22"/>
      <c r="G8" s="22"/>
      <c r="H8" s="22"/>
      <c r="I8" s="22"/>
      <c r="J8" s="22"/>
      <c r="K8" s="22"/>
      <c r="L8" s="22"/>
      <c r="M8" s="168"/>
      <c r="N8" s="163" t="s">
        <v>92</v>
      </c>
      <c r="O8" s="161"/>
      <c r="P8" s="161"/>
      <c r="Q8" s="22" t="s">
        <v>93</v>
      </c>
      <c r="R8" s="168"/>
      <c r="S8" s="22"/>
    </row>
    <row r="9" spans="1:25" s="21" customFormat="1" ht="22" customHeight="1">
      <c r="A9" s="169"/>
      <c r="B9" s="170"/>
      <c r="C9" s="170"/>
      <c r="D9" s="22" t="s">
        <v>94</v>
      </c>
      <c r="E9" s="168"/>
      <c r="F9" s="22" t="s">
        <v>95</v>
      </c>
      <c r="G9" s="22"/>
      <c r="H9" s="22" t="s">
        <v>97</v>
      </c>
      <c r="K9" s="22"/>
      <c r="L9" s="22" t="s">
        <v>89</v>
      </c>
      <c r="M9" s="168"/>
      <c r="N9" s="22" t="s">
        <v>99</v>
      </c>
      <c r="O9" s="161"/>
      <c r="P9" s="161"/>
      <c r="Q9" s="22" t="s">
        <v>100</v>
      </c>
      <c r="R9" s="168"/>
    </row>
    <row r="10" spans="1:25" s="21" customFormat="1" ht="22" customHeight="1">
      <c r="A10" s="169"/>
      <c r="B10" s="170"/>
      <c r="C10" s="170"/>
      <c r="D10" s="22" t="s">
        <v>101</v>
      </c>
      <c r="E10" s="168"/>
      <c r="F10" s="22" t="s">
        <v>102</v>
      </c>
      <c r="G10" s="22"/>
      <c r="H10" s="22" t="s">
        <v>104</v>
      </c>
      <c r="I10" s="22"/>
      <c r="J10" s="22" t="s">
        <v>105</v>
      </c>
      <c r="K10" s="22"/>
      <c r="L10" s="22" t="s">
        <v>91</v>
      </c>
      <c r="M10" s="168"/>
      <c r="N10" s="163" t="s">
        <v>107</v>
      </c>
      <c r="O10" s="161"/>
      <c r="P10" s="161"/>
      <c r="Q10" s="22" t="s">
        <v>108</v>
      </c>
      <c r="R10" s="168"/>
      <c r="S10" s="22" t="s">
        <v>130</v>
      </c>
    </row>
    <row r="11" spans="1:25" s="21" customFormat="1" ht="22" customHeight="1">
      <c r="A11" s="171"/>
      <c r="B11" s="162"/>
      <c r="C11" s="161"/>
      <c r="D11" s="22" t="s">
        <v>110</v>
      </c>
      <c r="E11" s="161"/>
      <c r="F11" s="22" t="s">
        <v>111</v>
      </c>
      <c r="G11" s="22"/>
      <c r="H11" s="22" t="s">
        <v>113</v>
      </c>
      <c r="I11" s="161"/>
      <c r="J11" s="161" t="s">
        <v>114</v>
      </c>
      <c r="K11" s="161"/>
      <c r="L11" s="22" t="s">
        <v>115</v>
      </c>
      <c r="M11" s="161"/>
      <c r="N11" s="22" t="s">
        <v>117</v>
      </c>
      <c r="O11" s="161"/>
      <c r="P11" s="161"/>
      <c r="Q11" s="22" t="s">
        <v>118</v>
      </c>
      <c r="R11" s="161"/>
      <c r="S11" s="22" t="s">
        <v>119</v>
      </c>
    </row>
    <row r="12" spans="1:25" s="21" customFormat="1" ht="22" customHeight="1">
      <c r="A12" s="171"/>
      <c r="B12" s="170"/>
      <c r="C12" s="161"/>
      <c r="D12" s="366" t="s">
        <v>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</row>
    <row r="13" spans="1:25" s="195" customFormat="1" ht="21" customHeight="1">
      <c r="A13" s="167" t="s">
        <v>120</v>
      </c>
      <c r="B13" s="194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196"/>
      <c r="U13" s="65"/>
    </row>
    <row r="14" spans="1:25" s="195" customFormat="1" ht="21" customHeight="1">
      <c r="A14" s="172" t="s">
        <v>121</v>
      </c>
      <c r="B14" s="194"/>
      <c r="D14" s="102">
        <v>480096</v>
      </c>
      <c r="E14" s="102"/>
      <c r="F14" s="102">
        <v>297745</v>
      </c>
      <c r="G14" s="102"/>
      <c r="H14" s="102">
        <v>55000</v>
      </c>
      <c r="I14" s="181"/>
      <c r="J14" s="102">
        <v>1916570</v>
      </c>
      <c r="K14" s="102"/>
      <c r="L14" s="102">
        <v>302311</v>
      </c>
      <c r="M14" s="102"/>
      <c r="N14" s="102">
        <v>-4419</v>
      </c>
      <c r="O14" s="92"/>
      <c r="P14" s="92"/>
      <c r="Q14" s="92">
        <f>SUM(L14:N14)</f>
        <v>297892</v>
      </c>
      <c r="R14" s="92">
        <v>2520918</v>
      </c>
      <c r="S14" s="92">
        <f>SUM(Q14,D14:J14)</f>
        <v>3047303</v>
      </c>
      <c r="T14" s="196"/>
      <c r="U14" s="65"/>
    </row>
    <row r="15" spans="1:25" s="172" customFormat="1" ht="7" customHeight="1"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173"/>
      <c r="Y15" s="54"/>
    </row>
    <row r="16" spans="1:25" s="198" customFormat="1" ht="21" customHeight="1">
      <c r="A16" s="195" t="s">
        <v>122</v>
      </c>
      <c r="B16" s="197"/>
      <c r="D16" s="93"/>
      <c r="E16" s="93"/>
      <c r="F16" s="93"/>
      <c r="G16" s="93"/>
      <c r="H16" s="93"/>
      <c r="I16" s="93"/>
      <c r="J16" s="93"/>
      <c r="K16" s="94"/>
      <c r="L16" s="93"/>
      <c r="M16" s="93"/>
      <c r="N16" s="93"/>
      <c r="O16" s="93"/>
      <c r="P16" s="93"/>
      <c r="Q16" s="93"/>
      <c r="R16" s="93"/>
      <c r="S16" s="93"/>
      <c r="T16" s="199"/>
      <c r="U16" s="66"/>
    </row>
    <row r="17" spans="1:21" s="198" customFormat="1" ht="21" customHeight="1">
      <c r="A17" s="198" t="s">
        <v>123</v>
      </c>
      <c r="B17" s="200"/>
      <c r="D17" s="95">
        <v>0</v>
      </c>
      <c r="E17" s="93"/>
      <c r="F17" s="95">
        <v>0</v>
      </c>
      <c r="G17" s="93"/>
      <c r="H17" s="95">
        <v>0</v>
      </c>
      <c r="I17" s="201"/>
      <c r="J17" s="96">
        <f>'PL 3M'!H27</f>
        <v>33624</v>
      </c>
      <c r="K17" s="201"/>
      <c r="L17" s="95">
        <v>0</v>
      </c>
      <c r="M17" s="202"/>
      <c r="N17" s="95">
        <v>0</v>
      </c>
      <c r="O17" s="202"/>
      <c r="P17" s="202"/>
      <c r="Q17" s="95">
        <f>SUM(L17:N17)</f>
        <v>0</v>
      </c>
      <c r="R17" s="201"/>
      <c r="S17" s="94">
        <f>SUM(D17:J17,Q17)</f>
        <v>33624</v>
      </c>
      <c r="U17" s="66"/>
    </row>
    <row r="18" spans="1:21" s="198" customFormat="1" ht="21" customHeight="1">
      <c r="A18" s="174" t="s">
        <v>124</v>
      </c>
      <c r="B18" s="200"/>
      <c r="D18" s="95">
        <v>0</v>
      </c>
      <c r="E18" s="93"/>
      <c r="F18" s="95">
        <v>0</v>
      </c>
      <c r="G18" s="93"/>
      <c r="H18" s="95">
        <v>0</v>
      </c>
      <c r="I18" s="201"/>
      <c r="J18" s="97">
        <f>'PL 3M'!H36</f>
        <v>-887</v>
      </c>
      <c r="K18" s="201"/>
      <c r="L18" s="95">
        <v>0</v>
      </c>
      <c r="M18" s="201"/>
      <c r="N18" s="95">
        <v>0</v>
      </c>
      <c r="O18" s="202"/>
      <c r="P18" s="202"/>
      <c r="Q18" s="95">
        <f>SUM(L18:N18)</f>
        <v>0</v>
      </c>
      <c r="R18" s="201"/>
      <c r="S18" s="94">
        <f>SUM(D18:J18,Q18)</f>
        <v>-887</v>
      </c>
      <c r="U18" s="67"/>
    </row>
    <row r="19" spans="1:21" s="195" customFormat="1" ht="21" customHeight="1">
      <c r="A19" s="195" t="s">
        <v>125</v>
      </c>
      <c r="B19" s="203"/>
      <c r="D19" s="98">
        <f>SUM(D17:D18)</f>
        <v>0</v>
      </c>
      <c r="E19" s="204"/>
      <c r="F19" s="98">
        <f>SUM(F17:F18)</f>
        <v>0</v>
      </c>
      <c r="G19" s="205"/>
      <c r="H19" s="98">
        <f>SUM(H17:H18)</f>
        <v>0</v>
      </c>
      <c r="I19" s="204"/>
      <c r="J19" s="206">
        <f>SUM(J17:J18)</f>
        <v>32737</v>
      </c>
      <c r="K19" s="204"/>
      <c r="L19" s="98">
        <f>SUM(L17:L18)</f>
        <v>0</v>
      </c>
      <c r="M19" s="204"/>
      <c r="N19" s="98">
        <f>SUM(N17:N18)</f>
        <v>0</v>
      </c>
      <c r="O19" s="204"/>
      <c r="P19" s="204"/>
      <c r="Q19" s="98">
        <f>SUM(Q17:Q18)</f>
        <v>0</v>
      </c>
      <c r="R19" s="204"/>
      <c r="S19" s="206">
        <f>SUM(S17:S18)</f>
        <v>32737</v>
      </c>
      <c r="U19" s="68"/>
    </row>
    <row r="20" spans="1:21" s="172" customFormat="1" ht="12" customHeight="1">
      <c r="B20" s="207"/>
      <c r="D20" s="183"/>
      <c r="E20" s="181"/>
      <c r="F20" s="183"/>
      <c r="G20" s="182"/>
      <c r="H20" s="183"/>
      <c r="I20" s="181"/>
      <c r="J20" s="183"/>
      <c r="K20" s="181"/>
      <c r="L20" s="183"/>
      <c r="M20" s="181"/>
      <c r="N20" s="183"/>
      <c r="O20" s="181"/>
      <c r="P20" s="181"/>
      <c r="Q20" s="183"/>
      <c r="R20" s="181"/>
      <c r="S20" s="183"/>
      <c r="U20" s="55"/>
    </row>
    <row r="21" spans="1:21" s="195" customFormat="1" ht="24" customHeight="1" thickBot="1">
      <c r="A21" s="195" t="s">
        <v>126</v>
      </c>
      <c r="B21" s="208"/>
      <c r="D21" s="209">
        <f>SUM(D14,D19)</f>
        <v>480096</v>
      </c>
      <c r="E21" s="204"/>
      <c r="F21" s="209">
        <f>SUM(F14,F19)</f>
        <v>297745</v>
      </c>
      <c r="G21" s="204"/>
      <c r="H21" s="209">
        <f>SUM(H14,H19)</f>
        <v>55000</v>
      </c>
      <c r="I21" s="204"/>
      <c r="J21" s="209">
        <f>SUM(J14,J19)</f>
        <v>1949307</v>
      </c>
      <c r="K21" s="204"/>
      <c r="L21" s="209">
        <f>SUM(L14,L19)</f>
        <v>302311</v>
      </c>
      <c r="M21" s="204"/>
      <c r="N21" s="209">
        <f>SUM(N14,N19)</f>
        <v>-4419</v>
      </c>
      <c r="O21" s="204"/>
      <c r="P21" s="204"/>
      <c r="Q21" s="209">
        <f>SUM(Q14,Q19)</f>
        <v>297892</v>
      </c>
      <c r="R21" s="204"/>
      <c r="S21" s="209">
        <f>SUM(S14,S19)</f>
        <v>3080040</v>
      </c>
      <c r="T21" s="204"/>
    </row>
    <row r="22" spans="1:21" s="172" customFormat="1" ht="12" customHeight="1" thickTop="1">
      <c r="B22" s="42"/>
      <c r="D22" s="99"/>
      <c r="E22" s="99"/>
      <c r="F22" s="99"/>
      <c r="G22" s="99"/>
      <c r="H22" s="99"/>
      <c r="I22" s="99"/>
      <c r="J22" s="81"/>
      <c r="K22" s="99"/>
      <c r="L22" s="99"/>
      <c r="M22" s="99"/>
      <c r="N22" s="165"/>
      <c r="O22" s="99"/>
      <c r="P22" s="99"/>
      <c r="Q22" s="99"/>
      <c r="R22" s="99"/>
      <c r="S22" s="99"/>
      <c r="T22" s="181"/>
    </row>
    <row r="23" spans="1:21" s="195" customFormat="1" ht="21" customHeight="1">
      <c r="A23" s="167" t="s">
        <v>127</v>
      </c>
      <c r="B23" s="194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196"/>
      <c r="U23" s="65"/>
    </row>
    <row r="24" spans="1:21" s="195" customFormat="1" ht="21" customHeight="1">
      <c r="A24" s="195" t="s">
        <v>128</v>
      </c>
      <c r="B24" s="194"/>
      <c r="D24" s="92">
        <v>480096</v>
      </c>
      <c r="E24" s="92"/>
      <c r="F24" s="92">
        <v>297745</v>
      </c>
      <c r="G24" s="92"/>
      <c r="H24" s="92">
        <v>55000</v>
      </c>
      <c r="I24" s="92"/>
      <c r="J24" s="92">
        <v>1813741</v>
      </c>
      <c r="K24" s="92"/>
      <c r="L24" s="92">
        <v>302311</v>
      </c>
      <c r="M24" s="92"/>
      <c r="N24" s="92">
        <v>-4419</v>
      </c>
      <c r="O24" s="92"/>
      <c r="P24" s="92"/>
      <c r="Q24" s="92">
        <f>SUM(L24:N24)</f>
        <v>297892</v>
      </c>
      <c r="R24" s="92"/>
      <c r="S24" s="92">
        <f>SUM(Q24,D24:J24)</f>
        <v>2944474</v>
      </c>
      <c r="T24" s="196"/>
      <c r="U24" s="65"/>
    </row>
    <row r="25" spans="1:21" s="172" customFormat="1" ht="12" customHeight="1">
      <c r="B25" s="16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173"/>
      <c r="U25" s="54"/>
    </row>
    <row r="26" spans="1:21" s="198" customFormat="1" ht="21" customHeight="1">
      <c r="A26" s="195" t="s">
        <v>122</v>
      </c>
      <c r="B26" s="197"/>
      <c r="D26" s="93"/>
      <c r="E26" s="93"/>
      <c r="F26" s="93"/>
      <c r="G26" s="93"/>
      <c r="H26" s="93"/>
      <c r="I26" s="93"/>
      <c r="J26" s="93"/>
      <c r="K26" s="94"/>
      <c r="L26" s="93"/>
      <c r="M26" s="93"/>
      <c r="N26" s="93"/>
      <c r="O26" s="93"/>
      <c r="P26" s="93"/>
      <c r="Q26" s="93"/>
      <c r="R26" s="93"/>
      <c r="S26" s="93"/>
      <c r="T26" s="199"/>
      <c r="U26" s="66"/>
    </row>
    <row r="27" spans="1:21" s="198" customFormat="1" ht="21" customHeight="1">
      <c r="A27" s="174" t="s">
        <v>123</v>
      </c>
      <c r="B27" s="200"/>
      <c r="D27" s="95">
        <v>0</v>
      </c>
      <c r="E27" s="93"/>
      <c r="F27" s="95">
        <v>0</v>
      </c>
      <c r="G27" s="93"/>
      <c r="H27" s="95">
        <v>0</v>
      </c>
      <c r="I27" s="201"/>
      <c r="J27" s="96">
        <f>'PL 3M'!J27</f>
        <v>87742</v>
      </c>
      <c r="K27" s="201"/>
      <c r="L27" s="95">
        <v>0</v>
      </c>
      <c r="M27" s="202"/>
      <c r="N27" s="95">
        <v>0</v>
      </c>
      <c r="O27" s="202"/>
      <c r="P27" s="202"/>
      <c r="Q27" s="95">
        <f>SUM(L27:N27)</f>
        <v>0</v>
      </c>
      <c r="R27" s="201"/>
      <c r="S27" s="94">
        <f>SUM(D27:J27,Q27)</f>
        <v>87742</v>
      </c>
      <c r="U27" s="66"/>
    </row>
    <row r="28" spans="1:21" s="198" customFormat="1" ht="21" customHeight="1">
      <c r="A28" s="174" t="s">
        <v>124</v>
      </c>
      <c r="B28" s="200"/>
      <c r="D28" s="95">
        <v>0</v>
      </c>
      <c r="E28" s="93"/>
      <c r="F28" s="95">
        <v>0</v>
      </c>
      <c r="G28" s="93"/>
      <c r="H28" s="95">
        <v>0</v>
      </c>
      <c r="I28" s="201"/>
      <c r="J28" s="97">
        <v>0</v>
      </c>
      <c r="K28" s="201"/>
      <c r="L28" s="95">
        <v>0</v>
      </c>
      <c r="M28" s="201"/>
      <c r="N28" s="95">
        <v>0</v>
      </c>
      <c r="O28" s="201"/>
      <c r="P28" s="201"/>
      <c r="Q28" s="95">
        <f>SUM(L28:N28)</f>
        <v>0</v>
      </c>
      <c r="R28" s="201"/>
      <c r="S28" s="94">
        <f>SUM(D28:J28,Q28)</f>
        <v>0</v>
      </c>
      <c r="U28" s="67"/>
    </row>
    <row r="29" spans="1:21" s="195" customFormat="1" ht="21" customHeight="1">
      <c r="A29" s="195" t="s">
        <v>125</v>
      </c>
      <c r="B29" s="203"/>
      <c r="D29" s="98">
        <f>SUM(D27:D28)</f>
        <v>0</v>
      </c>
      <c r="E29" s="204"/>
      <c r="F29" s="98">
        <f>SUM(F27:F28)</f>
        <v>0</v>
      </c>
      <c r="G29" s="205"/>
      <c r="H29" s="98">
        <f>SUM(H27:H28)</f>
        <v>0</v>
      </c>
      <c r="I29" s="204"/>
      <c r="J29" s="206">
        <f>SUM(J27:J28)</f>
        <v>87742</v>
      </c>
      <c r="K29" s="204"/>
      <c r="L29" s="98">
        <f>SUM(L27:L28)</f>
        <v>0</v>
      </c>
      <c r="M29" s="204"/>
      <c r="N29" s="98">
        <f>SUM(N27:N28)</f>
        <v>0</v>
      </c>
      <c r="O29" s="204"/>
      <c r="P29" s="204"/>
      <c r="Q29" s="98">
        <f>SUM(Q27:Q28)</f>
        <v>0</v>
      </c>
      <c r="R29" s="204"/>
      <c r="S29" s="206">
        <f>SUM(S27:S28)</f>
        <v>87742</v>
      </c>
      <c r="U29" s="68"/>
    </row>
    <row r="30" spans="1:21" s="172" customFormat="1" ht="12" customHeight="1">
      <c r="B30" s="207"/>
      <c r="D30" s="183"/>
      <c r="E30" s="181"/>
      <c r="F30" s="183"/>
      <c r="G30" s="182"/>
      <c r="H30" s="183"/>
      <c r="I30" s="181"/>
      <c r="J30" s="183"/>
      <c r="K30" s="181"/>
      <c r="L30" s="183"/>
      <c r="M30" s="181"/>
      <c r="N30" s="183"/>
      <c r="O30" s="181"/>
      <c r="P30" s="181"/>
      <c r="Q30" s="183"/>
      <c r="R30" s="181"/>
      <c r="S30" s="183"/>
      <c r="U30" s="55"/>
    </row>
    <row r="31" spans="1:21" s="195" customFormat="1" ht="21" customHeight="1" thickBot="1">
      <c r="A31" s="195" t="s">
        <v>129</v>
      </c>
      <c r="B31" s="208"/>
      <c r="D31" s="209">
        <f>SUM(D24,D29)</f>
        <v>480096</v>
      </c>
      <c r="E31" s="204"/>
      <c r="F31" s="209">
        <f>SUM(F24,F29)</f>
        <v>297745</v>
      </c>
      <c r="G31" s="204"/>
      <c r="H31" s="209">
        <f>SUM(H24,H29)</f>
        <v>55000</v>
      </c>
      <c r="I31" s="204"/>
      <c r="J31" s="209">
        <f>SUM(J24,J29)</f>
        <v>1901483</v>
      </c>
      <c r="K31" s="204"/>
      <c r="L31" s="209">
        <f>SUM(L24,L29)</f>
        <v>302311</v>
      </c>
      <c r="M31" s="204"/>
      <c r="N31" s="209">
        <f>SUM(N24,N29)</f>
        <v>-4419</v>
      </c>
      <c r="O31" s="204"/>
      <c r="P31" s="204"/>
      <c r="Q31" s="209">
        <f>SUM(Q24,Q29)</f>
        <v>297892</v>
      </c>
      <c r="R31" s="204"/>
      <c r="S31" s="209">
        <f>SUM(S24,S29)</f>
        <v>3032216</v>
      </c>
      <c r="T31" s="204"/>
    </row>
    <row r="32" spans="1:21" ht="22" customHeight="1" thickTop="1">
      <c r="B32" s="186"/>
      <c r="C32" s="186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89"/>
      <c r="O32" s="187"/>
      <c r="P32" s="187"/>
      <c r="Q32" s="187"/>
      <c r="R32" s="187"/>
      <c r="S32" s="187"/>
    </row>
    <row r="33" spans="1:19" ht="22" customHeight="1">
      <c r="A33" s="188"/>
      <c r="B33" s="189"/>
      <c r="C33" s="189"/>
      <c r="D33" s="190"/>
      <c r="E33" s="191"/>
      <c r="F33" s="190"/>
      <c r="G33" s="190"/>
      <c r="H33" s="190"/>
      <c r="I33" s="191"/>
      <c r="J33" s="190"/>
      <c r="K33" s="191"/>
      <c r="L33" s="191"/>
      <c r="M33" s="191"/>
      <c r="N33" s="90"/>
      <c r="O33" s="191"/>
      <c r="P33" s="191"/>
      <c r="Q33" s="190"/>
      <c r="R33" s="191"/>
      <c r="S33" s="190"/>
    </row>
    <row r="34" spans="1:19" ht="22" customHeight="1">
      <c r="N34" s="91"/>
    </row>
    <row r="44" spans="1:19" ht="22" customHeight="1">
      <c r="H44" s="192" t="s">
        <v>131</v>
      </c>
    </row>
    <row r="50" spans="4:4" ht="22" customHeight="1">
      <c r="D50" s="192">
        <f>D42+D48</f>
        <v>0</v>
      </c>
    </row>
  </sheetData>
  <mergeCells count="4">
    <mergeCell ref="D4:S4"/>
    <mergeCell ref="H5:J5"/>
    <mergeCell ref="L5:Q5"/>
    <mergeCell ref="D12:S12"/>
  </mergeCells>
  <pageMargins left="0.8" right="0.7" top="0.48" bottom="0.5" header="0.5" footer="0.5"/>
  <pageSetup paperSize="9" scale="79" firstPageNumber="7" fitToHeight="0" orientation="landscape" useFirstPageNumber="1" r:id="rId1"/>
  <headerFooter>
    <oddFooter>&amp;L&amp;"Angsana New,Regular"&amp;15หมายเหตุประกอบงบการเงินแบบย่อเป็นส่วนหนึ่งของงบการเงินระหว่างกาลนี้&amp;C&amp;"Angsana New,Regular"&amp;15&amp;P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3"/>
  <sheetViews>
    <sheetView tabSelected="1" view="pageBreakPreview" topLeftCell="A47" zoomScale="85" zoomScaleNormal="100" zoomScaleSheetLayoutView="85" workbookViewId="0">
      <selection activeCell="X60" sqref="X60"/>
    </sheetView>
  </sheetViews>
  <sheetFormatPr defaultColWidth="9.69921875" defaultRowHeight="20"/>
  <cols>
    <col min="1" max="1" width="52.09765625" style="1" customWidth="1"/>
    <col min="2" max="2" width="7.69921875" style="1" customWidth="1"/>
    <col min="3" max="3" width="0.59765625" style="1" customWidth="1"/>
    <col min="4" max="4" width="13.19921875" style="2" customWidth="1"/>
    <col min="5" max="5" width="1" style="2" customWidth="1"/>
    <col min="6" max="6" width="13.19921875" style="2" customWidth="1"/>
    <col min="7" max="7" width="1" style="2" customWidth="1"/>
    <col min="8" max="8" width="13.19921875" style="2" customWidth="1"/>
    <col min="9" max="9" width="1" style="2" customWidth="1"/>
    <col min="10" max="10" width="13.19921875" style="2" customWidth="1"/>
    <col min="11" max="11" width="11.3984375" style="1" hidden="1" customWidth="1"/>
    <col min="12" max="12" width="12.59765625" style="1" hidden="1" customWidth="1"/>
    <col min="13" max="13" width="14.8984375" style="1" hidden="1" customWidth="1"/>
    <col min="14" max="16384" width="9.69921875" style="1"/>
  </cols>
  <sheetData>
    <row r="1" spans="1:11" s="8" customFormat="1" ht="22" customHeight="1">
      <c r="A1" s="10" t="s">
        <v>0</v>
      </c>
      <c r="B1" s="10"/>
      <c r="C1" s="10"/>
      <c r="D1" s="3"/>
      <c r="E1" s="3"/>
      <c r="F1" s="3"/>
      <c r="G1" s="3"/>
      <c r="H1" s="3"/>
      <c r="I1" s="3"/>
      <c r="J1" s="9"/>
    </row>
    <row r="2" spans="1:11" s="8" customFormat="1" ht="22" customHeight="1">
      <c r="A2" s="10" t="s">
        <v>132</v>
      </c>
      <c r="B2" s="10"/>
      <c r="C2" s="10"/>
      <c r="D2" s="3"/>
      <c r="E2" s="3"/>
      <c r="F2" s="3"/>
      <c r="G2" s="3"/>
      <c r="H2" s="3"/>
      <c r="I2" s="3"/>
      <c r="J2" s="9"/>
    </row>
    <row r="3" spans="1:11" s="8" customFormat="1" ht="22" customHeight="1">
      <c r="A3" s="10"/>
      <c r="B3" s="10"/>
      <c r="C3" s="10"/>
      <c r="D3" s="3"/>
      <c r="E3" s="3"/>
      <c r="F3" s="3"/>
      <c r="G3" s="3"/>
      <c r="H3" s="3"/>
      <c r="I3" s="3"/>
      <c r="J3" s="9"/>
    </row>
    <row r="4" spans="1:11" s="25" customFormat="1" ht="22" customHeight="1">
      <c r="D4" s="367" t="s">
        <v>2</v>
      </c>
      <c r="E4" s="367"/>
      <c r="F4" s="367"/>
      <c r="G4" s="29"/>
      <c r="H4" s="367" t="s">
        <v>3</v>
      </c>
      <c r="I4" s="367"/>
      <c r="J4" s="367"/>
    </row>
    <row r="5" spans="1:11" s="25" customFormat="1" ht="22" customHeight="1">
      <c r="D5" s="368" t="s">
        <v>61</v>
      </c>
      <c r="E5" s="369"/>
      <c r="F5" s="369"/>
      <c r="G5" s="225"/>
      <c r="H5" s="368" t="s">
        <v>61</v>
      </c>
      <c r="I5" s="369"/>
      <c r="J5" s="369"/>
    </row>
    <row r="6" spans="1:11" s="25" customFormat="1" ht="22" customHeight="1">
      <c r="D6" s="368" t="s">
        <v>63</v>
      </c>
      <c r="E6" s="368"/>
      <c r="F6" s="368"/>
      <c r="G6" s="142"/>
      <c r="H6" s="368" t="s">
        <v>63</v>
      </c>
      <c r="I6" s="368"/>
      <c r="J6" s="368"/>
    </row>
    <row r="7" spans="1:11" s="25" customFormat="1" ht="22" customHeight="1">
      <c r="B7" s="58" t="s">
        <v>7</v>
      </c>
      <c r="D7" s="22">
        <v>2568</v>
      </c>
      <c r="E7" s="22"/>
      <c r="F7" s="22">
        <v>2567</v>
      </c>
      <c r="G7" s="22"/>
      <c r="H7" s="22">
        <v>2568</v>
      </c>
      <c r="I7" s="22"/>
      <c r="J7" s="22">
        <v>2567</v>
      </c>
    </row>
    <row r="8" spans="1:11" s="25" customFormat="1" ht="22" customHeight="1">
      <c r="D8" s="366" t="s">
        <v>9</v>
      </c>
      <c r="E8" s="366"/>
      <c r="F8" s="366"/>
      <c r="G8" s="366"/>
      <c r="H8" s="366"/>
      <c r="I8" s="366"/>
      <c r="J8" s="366"/>
    </row>
    <row r="9" spans="1:11" s="25" customFormat="1" ht="22" customHeight="1">
      <c r="A9" s="62" t="s">
        <v>133</v>
      </c>
      <c r="B9" s="30"/>
      <c r="C9" s="30"/>
      <c r="D9" s="31"/>
      <c r="E9" s="31"/>
      <c r="F9" s="32"/>
      <c r="G9" s="32"/>
      <c r="H9" s="32"/>
      <c r="I9" s="32"/>
      <c r="J9" s="32"/>
      <c r="K9" s="258"/>
    </row>
    <row r="10" spans="1:11" s="25" customFormat="1" ht="22" customHeight="1">
      <c r="A10" s="33" t="s">
        <v>81</v>
      </c>
      <c r="B10" s="33"/>
      <c r="C10" s="33"/>
      <c r="D10" s="107">
        <f>'PL 3M'!D27</f>
        <v>29411</v>
      </c>
      <c r="E10" s="107"/>
      <c r="F10" s="107">
        <v>74305</v>
      </c>
      <c r="G10" s="107"/>
      <c r="H10" s="107">
        <f>'PL 3M'!H27</f>
        <v>33624</v>
      </c>
      <c r="I10" s="107"/>
      <c r="J10" s="107">
        <v>87742</v>
      </c>
      <c r="K10" s="258" t="s">
        <v>134</v>
      </c>
    </row>
    <row r="11" spans="1:11" s="34" customFormat="1" ht="22" customHeight="1">
      <c r="A11" s="40" t="s">
        <v>135</v>
      </c>
      <c r="B11" s="40"/>
      <c r="C11" s="40"/>
      <c r="D11" s="107"/>
      <c r="E11" s="114"/>
      <c r="F11" s="107"/>
      <c r="G11" s="107"/>
      <c r="H11" s="107"/>
      <c r="I11" s="119"/>
      <c r="J11" s="107"/>
      <c r="K11" s="259"/>
    </row>
    <row r="12" spans="1:11" s="34" customFormat="1" ht="22" customHeight="1">
      <c r="A12" s="33" t="s">
        <v>80</v>
      </c>
      <c r="B12" s="33"/>
      <c r="C12" s="33"/>
      <c r="D12" s="107">
        <f>'PL 3M'!D26</f>
        <v>3633</v>
      </c>
      <c r="E12" s="107"/>
      <c r="F12" s="107">
        <v>23283</v>
      </c>
      <c r="G12" s="107"/>
      <c r="H12" s="107">
        <f>'PL 3M'!H26</f>
        <v>3749</v>
      </c>
      <c r="I12" s="107"/>
      <c r="J12" s="107">
        <v>23003</v>
      </c>
      <c r="K12" s="259" t="s">
        <v>134</v>
      </c>
    </row>
    <row r="13" spans="1:11" s="25" customFormat="1" ht="22" customHeight="1">
      <c r="A13" s="35" t="s">
        <v>77</v>
      </c>
      <c r="B13" s="35"/>
      <c r="C13" s="35"/>
      <c r="D13" s="105">
        <v>9180</v>
      </c>
      <c r="E13" s="105"/>
      <c r="F13" s="105">
        <v>7583</v>
      </c>
      <c r="G13" s="105"/>
      <c r="H13" s="81">
        <v>9236</v>
      </c>
      <c r="I13" s="105"/>
      <c r="J13" s="105">
        <v>7561</v>
      </c>
      <c r="K13" s="258" t="s">
        <v>134</v>
      </c>
    </row>
    <row r="14" spans="1:11" s="25" customFormat="1" ht="22" customHeight="1">
      <c r="A14" s="33" t="s">
        <v>136</v>
      </c>
      <c r="B14" s="33"/>
      <c r="C14" s="33"/>
      <c r="D14" s="120">
        <v>18984</v>
      </c>
      <c r="E14" s="107"/>
      <c r="F14" s="120">
        <v>21966</v>
      </c>
      <c r="G14" s="109"/>
      <c r="H14" s="107">
        <v>19252</v>
      </c>
      <c r="I14" s="107"/>
      <c r="J14" s="107">
        <v>21600</v>
      </c>
      <c r="K14" s="258" t="s">
        <v>134</v>
      </c>
    </row>
    <row r="15" spans="1:11" s="25" customFormat="1" ht="22" customHeight="1">
      <c r="A15" s="33" t="s">
        <v>137</v>
      </c>
      <c r="D15" s="99"/>
      <c r="E15" s="99"/>
      <c r="F15" s="99"/>
      <c r="G15" s="99"/>
      <c r="H15" s="302"/>
      <c r="I15" s="99"/>
      <c r="J15" s="99"/>
      <c r="K15" s="258"/>
    </row>
    <row r="16" spans="1:11" s="25" customFormat="1" ht="22" customHeight="1">
      <c r="A16" s="228" t="s">
        <v>138</v>
      </c>
      <c r="B16" s="59">
        <v>3</v>
      </c>
      <c r="C16" s="33"/>
      <c r="D16" s="107">
        <v>40</v>
      </c>
      <c r="E16" s="107"/>
      <c r="F16" s="109">
        <v>168</v>
      </c>
      <c r="G16" s="107"/>
      <c r="H16" s="107">
        <v>-6</v>
      </c>
      <c r="I16" s="107"/>
      <c r="J16" s="107">
        <v>58</v>
      </c>
      <c r="K16" s="258" t="s">
        <v>134</v>
      </c>
    </row>
    <row r="17" spans="1:13" s="25" customFormat="1" ht="22" customHeight="1">
      <c r="A17" s="33" t="s">
        <v>170</v>
      </c>
      <c r="B17" s="33"/>
      <c r="C17" s="33"/>
      <c r="D17" s="352">
        <v>6431</v>
      </c>
      <c r="E17" s="352"/>
      <c r="F17" s="354">
        <v>28200</v>
      </c>
      <c r="G17" s="353"/>
      <c r="H17" s="353">
        <v>4928</v>
      </c>
      <c r="I17" s="353"/>
      <c r="J17" s="353">
        <v>28200</v>
      </c>
      <c r="K17" s="258" t="s">
        <v>134</v>
      </c>
    </row>
    <row r="18" spans="1:13" s="25" customFormat="1" ht="22" customHeight="1">
      <c r="A18" s="33" t="s">
        <v>139</v>
      </c>
      <c r="B18" s="33"/>
      <c r="C18" s="33"/>
      <c r="D18" s="80">
        <v>-4007</v>
      </c>
      <c r="E18" s="80"/>
      <c r="F18" s="122">
        <v>-1295</v>
      </c>
      <c r="G18" s="107"/>
      <c r="H18" s="107">
        <v>-4007</v>
      </c>
      <c r="I18" s="107"/>
      <c r="J18" s="107">
        <v>-1295</v>
      </c>
      <c r="K18" s="258" t="s">
        <v>134</v>
      </c>
    </row>
    <row r="19" spans="1:13" s="25" customFormat="1" ht="22" customHeight="1">
      <c r="A19" s="337" t="s">
        <v>78</v>
      </c>
      <c r="B19" s="33"/>
      <c r="C19" s="33"/>
      <c r="D19" s="80">
        <f>-'PL 3M'!D24</f>
        <v>687</v>
      </c>
      <c r="E19" s="80"/>
      <c r="F19" s="80">
        <v>13841</v>
      </c>
      <c r="G19" s="107"/>
      <c r="H19" s="85">
        <v>0</v>
      </c>
      <c r="I19" s="107"/>
      <c r="J19" s="80">
        <f>'PL 3M'!J24</f>
        <v>0</v>
      </c>
      <c r="K19" s="258" t="s">
        <v>134</v>
      </c>
    </row>
    <row r="20" spans="1:13" s="25" customFormat="1" ht="22" customHeight="1">
      <c r="A20" s="337" t="s">
        <v>179</v>
      </c>
      <c r="B20" s="59">
        <v>4</v>
      </c>
      <c r="C20" s="33"/>
      <c r="D20" s="107">
        <f>[3]CF!$K$21</f>
        <v>0</v>
      </c>
      <c r="E20" s="107"/>
      <c r="F20" s="109">
        <v>-29815</v>
      </c>
      <c r="G20" s="107"/>
      <c r="H20" s="107">
        <f>[3]CF!$L$21</f>
        <v>0</v>
      </c>
      <c r="I20" s="107"/>
      <c r="J20" s="107">
        <v>-29815</v>
      </c>
      <c r="K20" s="258" t="s">
        <v>134</v>
      </c>
    </row>
    <row r="21" spans="1:13" s="25" customFormat="1" ht="22" customHeight="1">
      <c r="A21" s="340" t="s">
        <v>178</v>
      </c>
      <c r="D21" s="109"/>
      <c r="E21" s="109"/>
      <c r="F21" s="109"/>
      <c r="G21" s="109"/>
      <c r="H21" s="109"/>
      <c r="I21" s="109"/>
      <c r="J21" s="85"/>
      <c r="K21" s="258"/>
    </row>
    <row r="22" spans="1:13" s="25" customFormat="1" ht="22" customHeight="1">
      <c r="A22" s="228" t="s">
        <v>140</v>
      </c>
      <c r="D22" s="109">
        <v>-28</v>
      </c>
      <c r="E22" s="109"/>
      <c r="F22" s="109">
        <v>-28</v>
      </c>
      <c r="G22" s="109"/>
      <c r="H22" s="109">
        <v>-28</v>
      </c>
      <c r="I22" s="109"/>
      <c r="J22" s="109">
        <v>-28</v>
      </c>
      <c r="K22" s="258" t="s">
        <v>134</v>
      </c>
    </row>
    <row r="23" spans="1:13" s="25" customFormat="1" ht="22" customHeight="1">
      <c r="A23" s="33" t="s">
        <v>42</v>
      </c>
      <c r="B23" s="33"/>
      <c r="C23" s="33"/>
      <c r="D23" s="109">
        <v>505</v>
      </c>
      <c r="E23" s="109"/>
      <c r="F23" s="109">
        <v>415</v>
      </c>
      <c r="G23" s="109"/>
      <c r="H23" s="109">
        <v>449</v>
      </c>
      <c r="I23" s="109"/>
      <c r="J23" s="85">
        <v>357</v>
      </c>
      <c r="K23" s="258" t="s">
        <v>134</v>
      </c>
    </row>
    <row r="24" spans="1:13" s="25" customFormat="1" ht="22" customHeight="1">
      <c r="A24" s="33" t="s">
        <v>141</v>
      </c>
      <c r="B24" s="33"/>
      <c r="C24" s="33"/>
      <c r="D24" s="107">
        <v>-208</v>
      </c>
      <c r="E24" s="107"/>
      <c r="F24" s="107">
        <v>-197</v>
      </c>
      <c r="G24" s="107"/>
      <c r="H24" s="107">
        <v>-208</v>
      </c>
      <c r="I24" s="107"/>
      <c r="J24" s="84">
        <v>-197</v>
      </c>
    </row>
    <row r="25" spans="1:13" s="25" customFormat="1" ht="22" customHeight="1">
      <c r="A25" s="33"/>
      <c r="B25" s="33"/>
      <c r="C25" s="33"/>
      <c r="D25" s="121">
        <f>SUM(D10:D24)</f>
        <v>64628</v>
      </c>
      <c r="E25" s="107"/>
      <c r="F25" s="121">
        <f>SUM(F10:F24)</f>
        <v>138426</v>
      </c>
      <c r="G25" s="107"/>
      <c r="H25" s="121">
        <f>SUM(H10:H24)</f>
        <v>66989</v>
      </c>
      <c r="I25" s="107"/>
      <c r="J25" s="121">
        <f>SUM(J10:J24)</f>
        <v>137186</v>
      </c>
    </row>
    <row r="26" spans="1:13" s="25" customFormat="1" ht="22" customHeight="1">
      <c r="A26" s="56" t="s">
        <v>142</v>
      </c>
      <c r="B26" s="56"/>
      <c r="C26" s="33"/>
      <c r="D26" s="107"/>
      <c r="E26" s="107"/>
      <c r="F26" s="107"/>
      <c r="G26" s="107"/>
      <c r="H26" s="107"/>
      <c r="I26" s="107"/>
      <c r="J26" s="107"/>
    </row>
    <row r="27" spans="1:13" s="25" customFormat="1" ht="22" customHeight="1">
      <c r="A27" s="33" t="s">
        <v>12</v>
      </c>
      <c r="B27" s="33"/>
      <c r="C27" s="33"/>
      <c r="D27" s="109">
        <v>-89616</v>
      </c>
      <c r="E27" s="107"/>
      <c r="F27" s="107">
        <v>-321271</v>
      </c>
      <c r="G27" s="107"/>
      <c r="H27" s="107">
        <v>-92549</v>
      </c>
      <c r="I27" s="107"/>
      <c r="J27" s="107">
        <v>-244654</v>
      </c>
      <c r="L27" s="25">
        <f>D27+D24+D16+D52</f>
        <v>-89588</v>
      </c>
      <c r="M27" s="25" t="e">
        <f>H27+H24+H16+#REF!</f>
        <v>#REF!</v>
      </c>
    </row>
    <row r="28" spans="1:13" s="25" customFormat="1" ht="22" customHeight="1">
      <c r="A28" s="33" t="s">
        <v>15</v>
      </c>
      <c r="B28" s="33"/>
      <c r="C28" s="33"/>
      <c r="D28" s="80">
        <v>-91718</v>
      </c>
      <c r="E28" s="107"/>
      <c r="F28" s="109">
        <v>618366</v>
      </c>
      <c r="G28" s="107"/>
      <c r="H28" s="80">
        <v>-86093</v>
      </c>
      <c r="I28" s="107"/>
      <c r="J28" s="107">
        <v>592064</v>
      </c>
      <c r="L28" s="25">
        <f>D28+D20</f>
        <v>-91718</v>
      </c>
      <c r="M28" s="25">
        <f>H28+H20</f>
        <v>-86093</v>
      </c>
    </row>
    <row r="29" spans="1:13" s="25" customFormat="1" ht="22" customHeight="1">
      <c r="A29" s="33" t="s">
        <v>16</v>
      </c>
      <c r="B29" s="33"/>
      <c r="C29" s="33"/>
      <c r="D29" s="123">
        <v>-1951</v>
      </c>
      <c r="E29" s="107"/>
      <c r="F29" s="122">
        <v>24182</v>
      </c>
      <c r="G29" s="107"/>
      <c r="H29" s="85">
        <v>-1951</v>
      </c>
      <c r="I29" s="107"/>
      <c r="J29" s="122">
        <v>24182</v>
      </c>
    </row>
    <row r="30" spans="1:13" s="25" customFormat="1" ht="22" customHeight="1">
      <c r="A30" s="33" t="s">
        <v>18</v>
      </c>
      <c r="B30" s="33"/>
      <c r="C30" s="33"/>
      <c r="D30" s="122">
        <v>0</v>
      </c>
      <c r="E30" s="107"/>
      <c r="F30" s="123">
        <v>1125</v>
      </c>
      <c r="G30" s="107"/>
      <c r="H30" s="80">
        <v>0</v>
      </c>
      <c r="I30" s="107"/>
      <c r="J30" s="85">
        <v>0</v>
      </c>
    </row>
    <row r="31" spans="1:13" s="25" customFormat="1" ht="22" customHeight="1">
      <c r="A31" s="27" t="s">
        <v>29</v>
      </c>
      <c r="B31" s="27"/>
      <c r="C31" s="27"/>
      <c r="D31" s="109">
        <v>-591</v>
      </c>
      <c r="E31" s="107"/>
      <c r="F31" s="122">
        <v>-145</v>
      </c>
      <c r="G31" s="107"/>
      <c r="H31" s="107">
        <v>-52</v>
      </c>
      <c r="I31" s="107"/>
      <c r="J31" s="80">
        <v>-83</v>
      </c>
    </row>
    <row r="32" spans="1:13" s="25" customFormat="1" ht="22" customHeight="1">
      <c r="A32" s="35" t="s">
        <v>35</v>
      </c>
      <c r="B32" s="35"/>
      <c r="C32" s="35"/>
      <c r="D32" s="109">
        <v>-237691</v>
      </c>
      <c r="E32" s="107"/>
      <c r="F32" s="109">
        <v>50125</v>
      </c>
      <c r="G32" s="107"/>
      <c r="H32" s="107">
        <v>-240251</v>
      </c>
      <c r="I32" s="107"/>
      <c r="J32" s="107">
        <v>50387</v>
      </c>
    </row>
    <row r="33" spans="1:13" s="25" customFormat="1" ht="22" customHeight="1">
      <c r="A33" s="28" t="s">
        <v>180</v>
      </c>
      <c r="B33" s="28"/>
      <c r="C33" s="28"/>
      <c r="D33" s="124">
        <f>SUM(D25:D32)</f>
        <v>-356939</v>
      </c>
      <c r="E33" s="107"/>
      <c r="F33" s="124">
        <f>SUM(F25:F32)</f>
        <v>510808</v>
      </c>
      <c r="G33" s="107"/>
      <c r="H33" s="124">
        <f>SUM(H25:H32)</f>
        <v>-353907</v>
      </c>
      <c r="I33" s="107"/>
      <c r="J33" s="124">
        <f>SUM(J25:J32)</f>
        <v>559082</v>
      </c>
    </row>
    <row r="34" spans="1:13" s="25" customFormat="1" ht="22" customHeight="1">
      <c r="A34" s="41"/>
      <c r="B34" s="41"/>
      <c r="C34" s="41"/>
      <c r="D34" s="107"/>
      <c r="E34" s="105"/>
      <c r="F34" s="107"/>
      <c r="G34" s="107"/>
      <c r="H34" s="105"/>
      <c r="I34" s="107"/>
      <c r="J34" s="107"/>
    </row>
    <row r="35" spans="1:13" s="25" customFormat="1" ht="22" customHeight="1">
      <c r="A35" s="10" t="s">
        <v>0</v>
      </c>
      <c r="B35" s="10"/>
      <c r="C35" s="10"/>
      <c r="D35" s="210"/>
      <c r="E35" s="210"/>
      <c r="F35" s="210"/>
      <c r="G35" s="210"/>
      <c r="H35" s="210"/>
      <c r="I35" s="210"/>
      <c r="J35" s="263"/>
    </row>
    <row r="36" spans="1:13" s="25" customFormat="1" ht="22" customHeight="1">
      <c r="A36" s="10" t="s">
        <v>143</v>
      </c>
      <c r="B36" s="10"/>
      <c r="C36" s="10"/>
      <c r="D36" s="210"/>
      <c r="E36" s="210"/>
      <c r="F36" s="210"/>
      <c r="G36" s="210"/>
      <c r="H36" s="210"/>
      <c r="I36" s="210"/>
      <c r="J36" s="263"/>
    </row>
    <row r="37" spans="1:13" s="25" customFormat="1" ht="22" customHeight="1">
      <c r="A37" s="10"/>
      <c r="B37" s="10"/>
      <c r="C37" s="10"/>
      <c r="D37" s="3"/>
      <c r="E37" s="3"/>
      <c r="F37" s="3"/>
      <c r="G37" s="3"/>
      <c r="H37" s="3"/>
      <c r="I37" s="3"/>
      <c r="J37" s="226"/>
    </row>
    <row r="38" spans="1:13" s="25" customFormat="1" ht="22" customHeight="1">
      <c r="A38" s="36"/>
      <c r="B38" s="36"/>
      <c r="C38" s="36"/>
      <c r="D38" s="367" t="s">
        <v>2</v>
      </c>
      <c r="E38" s="367"/>
      <c r="F38" s="367"/>
      <c r="G38" s="29"/>
      <c r="H38" s="367" t="s">
        <v>3</v>
      </c>
      <c r="I38" s="367"/>
      <c r="J38" s="367"/>
    </row>
    <row r="39" spans="1:13" s="25" customFormat="1" ht="22" customHeight="1">
      <c r="D39" s="368" t="s">
        <v>61</v>
      </c>
      <c r="E39" s="369"/>
      <c r="F39" s="369"/>
      <c r="G39" s="225"/>
      <c r="H39" s="368" t="s">
        <v>61</v>
      </c>
      <c r="I39" s="369"/>
      <c r="J39" s="369"/>
    </row>
    <row r="40" spans="1:13" s="25" customFormat="1" ht="22" customHeight="1">
      <c r="D40" s="368" t="s">
        <v>63</v>
      </c>
      <c r="E40" s="368"/>
      <c r="F40" s="368"/>
      <c r="G40" s="142"/>
      <c r="H40" s="368" t="s">
        <v>63</v>
      </c>
      <c r="I40" s="368"/>
      <c r="J40" s="368"/>
    </row>
    <row r="41" spans="1:13" s="25" customFormat="1" ht="22" customHeight="1">
      <c r="B41" s="61" t="s">
        <v>7</v>
      </c>
      <c r="D41" s="22">
        <v>2568</v>
      </c>
      <c r="E41" s="22"/>
      <c r="F41" s="22">
        <v>2567</v>
      </c>
      <c r="G41" s="22"/>
      <c r="H41" s="22">
        <v>2568</v>
      </c>
      <c r="I41" s="22"/>
      <c r="J41" s="22">
        <v>2567</v>
      </c>
      <c r="L41" s="8"/>
      <c r="M41" s="8"/>
    </row>
    <row r="42" spans="1:13" s="25" customFormat="1" ht="22" customHeight="1">
      <c r="D42" s="366" t="s">
        <v>9</v>
      </c>
      <c r="E42" s="366"/>
      <c r="F42" s="366"/>
      <c r="G42" s="366"/>
      <c r="H42" s="366"/>
      <c r="I42" s="366"/>
      <c r="J42" s="366"/>
      <c r="L42" s="8"/>
      <c r="M42" s="8"/>
    </row>
    <row r="43" spans="1:13" s="8" customFormat="1" ht="22" customHeight="1">
      <c r="A43" s="42" t="s">
        <v>144</v>
      </c>
      <c r="B43" s="42"/>
      <c r="C43" s="25"/>
      <c r="D43" s="25"/>
      <c r="E43" s="25"/>
      <c r="F43" s="25"/>
      <c r="G43" s="25"/>
      <c r="H43" s="25"/>
      <c r="I43" s="25"/>
      <c r="J43" s="25"/>
    </row>
    <row r="44" spans="1:13" s="8" customFormat="1" ht="22" customHeight="1">
      <c r="A44" s="33" t="s">
        <v>173</v>
      </c>
      <c r="C44" s="25"/>
      <c r="D44" s="99">
        <v>0</v>
      </c>
      <c r="E44" s="99"/>
      <c r="F44" s="99">
        <v>-99</v>
      </c>
      <c r="G44" s="99"/>
      <c r="H44" s="99">
        <v>0</v>
      </c>
      <c r="I44" s="99"/>
      <c r="J44" s="99">
        <v>-100</v>
      </c>
    </row>
    <row r="45" spans="1:13" s="8" customFormat="1" ht="22" customHeight="1">
      <c r="A45" s="33" t="s">
        <v>191</v>
      </c>
      <c r="B45" s="59"/>
      <c r="C45" s="25"/>
      <c r="D45" s="99">
        <v>-2500</v>
      </c>
      <c r="E45" s="99"/>
      <c r="F45" s="351">
        <v>0</v>
      </c>
      <c r="G45" s="99"/>
      <c r="H45" s="99">
        <v>-2500</v>
      </c>
      <c r="I45" s="99"/>
      <c r="J45" s="351">
        <v>0</v>
      </c>
      <c r="L45" s="25"/>
      <c r="M45" s="25"/>
    </row>
    <row r="46" spans="1:13" s="25" customFormat="1" ht="22" customHeight="1">
      <c r="A46" s="26" t="s">
        <v>145</v>
      </c>
      <c r="B46" s="26"/>
      <c r="C46" s="26"/>
      <c r="D46" s="105">
        <v>1028</v>
      </c>
      <c r="E46" s="105"/>
      <c r="F46" s="85">
        <v>1</v>
      </c>
      <c r="G46" s="105"/>
      <c r="H46" s="105">
        <f>[3]CF!$L$51</f>
        <v>1028</v>
      </c>
      <c r="I46" s="105"/>
      <c r="J46" s="85">
        <v>2</v>
      </c>
    </row>
    <row r="47" spans="1:13" s="25" customFormat="1" ht="22" customHeight="1">
      <c r="A47" s="26" t="s">
        <v>146</v>
      </c>
      <c r="B47" s="26"/>
      <c r="C47" s="26"/>
      <c r="D47" s="105">
        <v>-24255</v>
      </c>
      <c r="E47" s="105"/>
      <c r="F47" s="105">
        <v>-51106</v>
      </c>
      <c r="G47" s="105"/>
      <c r="H47" s="105">
        <f>[3]CF!$L$52</f>
        <v>-24250</v>
      </c>
      <c r="I47" s="105"/>
      <c r="J47" s="105">
        <v>-51067</v>
      </c>
    </row>
    <row r="48" spans="1:13" s="25" customFormat="1" ht="22" customHeight="1">
      <c r="A48" s="26" t="s">
        <v>174</v>
      </c>
      <c r="B48" s="26"/>
      <c r="C48" s="26"/>
      <c r="D48" s="105">
        <v>-378</v>
      </c>
      <c r="E48" s="105"/>
      <c r="F48" s="105">
        <v>0</v>
      </c>
      <c r="G48" s="105"/>
      <c r="H48" s="99">
        <v>-375</v>
      </c>
      <c r="I48" s="105"/>
      <c r="J48" s="105">
        <v>0</v>
      </c>
    </row>
    <row r="49" spans="1:12" s="25" customFormat="1" ht="22" customHeight="1">
      <c r="A49" s="26" t="s">
        <v>147</v>
      </c>
      <c r="B49" s="26"/>
      <c r="C49" s="26"/>
      <c r="D49" s="99">
        <v>0</v>
      </c>
      <c r="E49" s="105"/>
      <c r="F49" s="99">
        <v>-560</v>
      </c>
      <c r="G49" s="105"/>
      <c r="H49" s="85">
        <v>0</v>
      </c>
      <c r="I49" s="105"/>
      <c r="J49" s="99">
        <v>-510</v>
      </c>
    </row>
    <row r="50" spans="1:12" s="25" customFormat="1" ht="22" customHeight="1">
      <c r="A50" s="26" t="s">
        <v>175</v>
      </c>
      <c r="B50" s="59"/>
      <c r="C50" s="26"/>
      <c r="D50" s="85">
        <v>40</v>
      </c>
      <c r="E50" s="105"/>
      <c r="F50" s="81">
        <v>63</v>
      </c>
      <c r="G50" s="105"/>
      <c r="H50" s="85">
        <f>[3]CF!$L$55</f>
        <v>6</v>
      </c>
      <c r="I50" s="105"/>
      <c r="J50" s="85">
        <v>12</v>
      </c>
    </row>
    <row r="51" spans="1:12" s="25" customFormat="1" ht="22" customHeight="1">
      <c r="A51" s="25" t="s">
        <v>148</v>
      </c>
      <c r="D51" s="85">
        <v>0</v>
      </c>
      <c r="E51" s="99"/>
      <c r="F51" s="99">
        <v>-357624</v>
      </c>
      <c r="G51" s="99"/>
      <c r="H51" s="85">
        <v>0</v>
      </c>
      <c r="I51" s="99"/>
      <c r="J51" s="99">
        <v>-357624</v>
      </c>
    </row>
    <row r="52" spans="1:12" s="25" customFormat="1" ht="22" customHeight="1">
      <c r="A52" s="338" t="s">
        <v>171</v>
      </c>
      <c r="B52" s="37"/>
      <c r="C52" s="24"/>
      <c r="D52" s="106">
        <v>196</v>
      </c>
      <c r="E52" s="105"/>
      <c r="F52" s="106">
        <v>190</v>
      </c>
      <c r="G52" s="107"/>
      <c r="H52" s="26">
        <v>196</v>
      </c>
      <c r="I52" s="107"/>
      <c r="J52" s="106">
        <v>190</v>
      </c>
    </row>
    <row r="53" spans="1:12" s="25" customFormat="1" ht="22" customHeight="1">
      <c r="A53" s="339" t="s">
        <v>149</v>
      </c>
      <c r="B53" s="34"/>
      <c r="D53" s="108">
        <f>SUM(D44:D52)</f>
        <v>-25869</v>
      </c>
      <c r="E53" s="99"/>
      <c r="F53" s="108">
        <f>SUM(F44:F52)</f>
        <v>-409135</v>
      </c>
      <c r="G53" s="99"/>
      <c r="H53" s="108">
        <f>SUM(H44:H52)</f>
        <v>-25895</v>
      </c>
      <c r="I53" s="99"/>
      <c r="J53" s="108">
        <f>SUM(J44:J52)</f>
        <v>-409097</v>
      </c>
    </row>
    <row r="54" spans="1:12" s="25" customFormat="1" ht="22" customHeight="1">
      <c r="A54" s="340"/>
      <c r="D54" s="99"/>
      <c r="E54" s="99"/>
      <c r="F54" s="99"/>
      <c r="G54" s="99"/>
      <c r="H54" s="99"/>
      <c r="I54" s="99"/>
      <c r="J54" s="99"/>
    </row>
    <row r="55" spans="1:12" s="25" customFormat="1" ht="22" customHeight="1">
      <c r="A55" s="341" t="s">
        <v>150</v>
      </c>
      <c r="B55" s="42"/>
      <c r="D55" s="99"/>
      <c r="E55" s="99"/>
      <c r="F55" s="99"/>
      <c r="G55" s="99"/>
      <c r="H55" s="99"/>
      <c r="I55" s="99"/>
      <c r="J55" s="99"/>
    </row>
    <row r="56" spans="1:12" s="25" customFormat="1" ht="22" customHeight="1">
      <c r="A56" s="340" t="s">
        <v>182</v>
      </c>
      <c r="D56" s="109">
        <v>396320</v>
      </c>
      <c r="E56" s="109"/>
      <c r="F56" s="109">
        <v>-265971</v>
      </c>
      <c r="G56" s="109"/>
      <c r="H56" s="109">
        <v>396320</v>
      </c>
      <c r="I56" s="109"/>
      <c r="J56" s="109">
        <v>-265971</v>
      </c>
    </row>
    <row r="57" spans="1:12" s="25" customFormat="1" ht="22" customHeight="1">
      <c r="A57" s="340" t="s">
        <v>181</v>
      </c>
      <c r="B57" s="59">
        <v>2</v>
      </c>
      <c r="D57" s="109">
        <v>50000</v>
      </c>
      <c r="E57" s="109"/>
      <c r="F57" s="109">
        <v>0</v>
      </c>
      <c r="G57" s="109"/>
      <c r="H57" s="109">
        <v>50000</v>
      </c>
      <c r="I57" s="109"/>
      <c r="J57" s="109">
        <v>0</v>
      </c>
    </row>
    <row r="58" spans="1:12" s="25" customFormat="1" ht="22" customHeight="1">
      <c r="A58" s="340" t="s">
        <v>151</v>
      </c>
      <c r="B58" s="59"/>
      <c r="D58" s="109">
        <v>-2462</v>
      </c>
      <c r="E58" s="109"/>
      <c r="F58" s="109">
        <v>-4479</v>
      </c>
      <c r="G58" s="109"/>
      <c r="H58" s="85">
        <v>-3007</v>
      </c>
      <c r="I58" s="109"/>
      <c r="J58" s="109">
        <v>-4947</v>
      </c>
    </row>
    <row r="59" spans="1:12" s="25" customFormat="1" ht="22" customHeight="1">
      <c r="A59" s="304" t="s">
        <v>168</v>
      </c>
      <c r="B59" s="21"/>
      <c r="C59" s="21"/>
      <c r="D59" s="110">
        <v>-7601</v>
      </c>
      <c r="E59" s="106"/>
      <c r="F59" s="110">
        <v>-7526</v>
      </c>
      <c r="G59" s="106"/>
      <c r="H59" s="111">
        <v>-7596</v>
      </c>
      <c r="I59" s="106"/>
      <c r="J59" s="111">
        <v>-7518</v>
      </c>
    </row>
    <row r="60" spans="1:12" s="25" customFormat="1" ht="22" customHeight="1">
      <c r="A60" s="342" t="s">
        <v>186</v>
      </c>
      <c r="B60" s="28"/>
      <c r="C60" s="26"/>
      <c r="D60" s="108">
        <f>SUM(D56:D59)</f>
        <v>436257</v>
      </c>
      <c r="E60" s="106"/>
      <c r="F60" s="108">
        <f>SUM(F56:F59)</f>
        <v>-277976</v>
      </c>
      <c r="G60" s="106"/>
      <c r="H60" s="108">
        <f>SUM(H56:H59)</f>
        <v>435717</v>
      </c>
      <c r="I60" s="106"/>
      <c r="J60" s="108">
        <f>SUM(J56:J59)</f>
        <v>-278436</v>
      </c>
    </row>
    <row r="61" spans="1:12" s="25" customFormat="1" ht="22" customHeight="1">
      <c r="A61" s="343"/>
      <c r="B61" s="26"/>
      <c r="C61" s="26"/>
      <c r="D61" s="81"/>
      <c r="E61" s="105"/>
      <c r="F61" s="81"/>
      <c r="G61" s="105"/>
      <c r="H61" s="81"/>
      <c r="I61" s="105"/>
      <c r="J61" s="81"/>
    </row>
    <row r="62" spans="1:12" s="25" customFormat="1" ht="22" customHeight="1">
      <c r="A62" s="28" t="s">
        <v>190</v>
      </c>
      <c r="B62" s="28"/>
      <c r="C62" s="26"/>
      <c r="D62" s="112">
        <f>SUM(D60,D53,D33)</f>
        <v>53449</v>
      </c>
      <c r="E62" s="113"/>
      <c r="F62" s="112">
        <f>SUM(F60,F53,F33)</f>
        <v>-176303</v>
      </c>
      <c r="G62" s="113"/>
      <c r="H62" s="112">
        <f>SUM(H60,H53,H33)</f>
        <v>55915</v>
      </c>
      <c r="I62" s="114"/>
      <c r="J62" s="112">
        <f>SUM(J60,J53,J33)</f>
        <v>-128451</v>
      </c>
    </row>
    <row r="63" spans="1:12" s="25" customFormat="1" ht="22" customHeight="1">
      <c r="A63" s="21" t="s">
        <v>152</v>
      </c>
      <c r="B63" s="21"/>
      <c r="C63" s="21"/>
      <c r="D63" s="106">
        <f>SFP!F10</f>
        <v>162268</v>
      </c>
      <c r="E63" s="106"/>
      <c r="F63" s="106">
        <v>301949</v>
      </c>
      <c r="G63" s="106"/>
      <c r="H63" s="106">
        <f>SFP!J10</f>
        <v>120919</v>
      </c>
      <c r="I63" s="105"/>
      <c r="J63" s="106">
        <v>209073</v>
      </c>
    </row>
    <row r="64" spans="1:12" s="25" customFormat="1" ht="22" customHeight="1" thickBot="1">
      <c r="A64" s="24" t="s">
        <v>153</v>
      </c>
      <c r="B64" s="24"/>
      <c r="C64" s="24"/>
      <c r="D64" s="115">
        <f>SUM(D62:D63)</f>
        <v>215717</v>
      </c>
      <c r="E64" s="111"/>
      <c r="F64" s="115">
        <f>SUM(F62:F63)</f>
        <v>125646</v>
      </c>
      <c r="G64" s="106"/>
      <c r="H64" s="115">
        <f>SUM(H62:H63)</f>
        <v>176834</v>
      </c>
      <c r="I64" s="105"/>
      <c r="J64" s="115">
        <f>SUM(J62:J63)</f>
        <v>80622</v>
      </c>
      <c r="K64" s="25">
        <f>H64-SFP!H10</f>
        <v>0</v>
      </c>
      <c r="L64" s="25">
        <f>D64-SFP!D10</f>
        <v>0</v>
      </c>
    </row>
    <row r="65" spans="1:13" s="25" customFormat="1" ht="22" customHeight="1" thickTop="1">
      <c r="A65" s="24"/>
      <c r="B65" s="24"/>
      <c r="C65" s="24"/>
      <c r="D65" s="105"/>
      <c r="E65" s="83"/>
      <c r="F65" s="105"/>
      <c r="G65" s="105"/>
      <c r="H65" s="105"/>
      <c r="I65" s="105"/>
      <c r="J65" s="105"/>
      <c r="K65" s="1"/>
      <c r="L65" s="1"/>
      <c r="M65" s="1"/>
    </row>
    <row r="66" spans="1:13" s="25" customFormat="1" ht="22" customHeight="1">
      <c r="A66" s="60" t="s">
        <v>154</v>
      </c>
      <c r="B66" s="38"/>
      <c r="C66" s="38"/>
      <c r="D66" s="39"/>
      <c r="E66" s="39"/>
      <c r="F66" s="39"/>
      <c r="G66" s="116"/>
      <c r="H66" s="39"/>
      <c r="I66" s="117"/>
      <c r="J66" s="39"/>
      <c r="K66" s="1"/>
      <c r="L66" s="1"/>
      <c r="M66" s="1"/>
    </row>
    <row r="67" spans="1:13" ht="21.5">
      <c r="A67" s="21" t="s">
        <v>155</v>
      </c>
      <c r="B67" s="7"/>
      <c r="C67" s="70"/>
      <c r="D67" s="39"/>
      <c r="E67" s="39"/>
      <c r="F67" s="39"/>
      <c r="G67" s="39"/>
      <c r="H67" s="39"/>
      <c r="I67" s="116"/>
      <c r="J67" s="39"/>
      <c r="K67" s="7"/>
      <c r="L67" s="7"/>
      <c r="M67" s="7"/>
    </row>
    <row r="68" spans="1:13" ht="21.5">
      <c r="A68" s="71" t="s">
        <v>156</v>
      </c>
      <c r="B68" s="59">
        <v>5</v>
      </c>
      <c r="C68" s="72"/>
      <c r="D68" s="39">
        <v>69172</v>
      </c>
      <c r="E68" s="39"/>
      <c r="F68" s="39">
        <v>58806</v>
      </c>
      <c r="G68" s="39"/>
      <c r="H68" s="39">
        <v>69167</v>
      </c>
      <c r="I68" s="116"/>
      <c r="J68" s="39">
        <v>58767</v>
      </c>
    </row>
    <row r="69" spans="1:13" s="7" customFormat="1" ht="22">
      <c r="A69" s="71" t="s">
        <v>157</v>
      </c>
      <c r="B69" s="59"/>
      <c r="C69" s="24"/>
      <c r="D69" s="83">
        <v>-44917</v>
      </c>
      <c r="E69" s="39"/>
      <c r="F69" s="83">
        <v>-7700</v>
      </c>
      <c r="G69" s="39"/>
      <c r="H69" s="83">
        <v>-44917</v>
      </c>
      <c r="I69" s="116"/>
      <c r="J69" s="83">
        <v>-7700</v>
      </c>
      <c r="K69" s="1"/>
      <c r="L69" s="1"/>
      <c r="M69" s="1"/>
    </row>
    <row r="70" spans="1:13" ht="22.5" customHeight="1" thickBot="1">
      <c r="A70" s="24" t="s">
        <v>158</v>
      </c>
      <c r="B70" s="24"/>
      <c r="C70" s="24"/>
      <c r="D70" s="115">
        <f>SUM(D68:D69)</f>
        <v>24255</v>
      </c>
      <c r="E70" s="114"/>
      <c r="F70" s="118">
        <f>SUM(F68:F69)</f>
        <v>51106</v>
      </c>
      <c r="G70" s="117"/>
      <c r="H70" s="115">
        <f>SUM(H68:H69)</f>
        <v>24250</v>
      </c>
      <c r="I70" s="117"/>
      <c r="J70" s="118">
        <f>SUM(J68:J69)</f>
        <v>51067</v>
      </c>
      <c r="K70" s="1">
        <f>H70+H47</f>
        <v>0</v>
      </c>
      <c r="L70" s="1">
        <f>D70+D47</f>
        <v>0</v>
      </c>
    </row>
    <row r="71" spans="1:13" ht="20.5" thickTop="1">
      <c r="D71" s="264"/>
      <c r="E71" s="264"/>
      <c r="F71" s="264"/>
      <c r="G71" s="265"/>
      <c r="H71" s="264"/>
      <c r="I71" s="265"/>
      <c r="J71" s="264"/>
    </row>
    <row r="72" spans="1:13">
      <c r="D72" s="265">
        <f>D70+D47</f>
        <v>0</v>
      </c>
      <c r="E72" s="265"/>
      <c r="F72" s="265">
        <f>F70+F47</f>
        <v>0</v>
      </c>
      <c r="G72" s="265"/>
      <c r="H72" s="265">
        <f>H70+H47</f>
        <v>0</v>
      </c>
      <c r="I72" s="265"/>
      <c r="J72" s="265">
        <f>J70+J47</f>
        <v>0</v>
      </c>
    </row>
    <row r="73" spans="1:13">
      <c r="D73" s="266"/>
      <c r="E73" s="266"/>
      <c r="F73" s="266"/>
      <c r="G73" s="266"/>
      <c r="H73" s="266"/>
      <c r="I73" s="266"/>
      <c r="J73" s="266"/>
    </row>
    <row r="74" spans="1:13">
      <c r="D74" s="266"/>
      <c r="E74" s="266"/>
      <c r="F74" s="266"/>
      <c r="G74" s="266"/>
      <c r="H74" s="266"/>
      <c r="I74" s="266"/>
      <c r="J74" s="266"/>
    </row>
    <row r="75" spans="1:13">
      <c r="D75" s="1"/>
      <c r="E75" s="1"/>
      <c r="F75" s="1"/>
      <c r="G75" s="1"/>
      <c r="H75" s="1"/>
      <c r="I75" s="1"/>
      <c r="J75" s="1"/>
    </row>
    <row r="76" spans="1:13">
      <c r="D76" s="1"/>
      <c r="E76" s="1"/>
      <c r="F76" s="1"/>
      <c r="G76" s="1"/>
      <c r="H76" s="1"/>
      <c r="I76" s="1"/>
      <c r="J76" s="1"/>
    </row>
    <row r="77" spans="1:13">
      <c r="D77" s="1"/>
      <c r="E77" s="1"/>
      <c r="F77" s="1"/>
      <c r="G77" s="1"/>
      <c r="H77" s="1"/>
      <c r="I77" s="1"/>
      <c r="J77" s="1"/>
    </row>
    <row r="78" spans="1:13">
      <c r="D78" s="1"/>
      <c r="E78" s="1"/>
      <c r="F78" s="1"/>
      <c r="G78" s="1"/>
      <c r="H78" s="1"/>
      <c r="I78" s="1"/>
      <c r="J78" s="1"/>
    </row>
    <row r="79" spans="1:13">
      <c r="D79" s="1"/>
      <c r="E79" s="1"/>
      <c r="F79" s="1"/>
      <c r="G79" s="1"/>
      <c r="H79" s="1"/>
      <c r="I79" s="1"/>
      <c r="J79" s="1"/>
    </row>
    <row r="80" spans="1:13">
      <c r="D80" s="1"/>
      <c r="E80" s="1"/>
      <c r="F80" s="1"/>
      <c r="G80" s="1"/>
      <c r="H80" s="1"/>
      <c r="I80" s="1"/>
      <c r="J80" s="1"/>
    </row>
    <row r="81" s="1" customFormat="1"/>
    <row r="82" s="1" customFormat="1"/>
    <row r="83" s="1" customFormat="1"/>
  </sheetData>
  <mergeCells count="14">
    <mergeCell ref="D8:J8"/>
    <mergeCell ref="D4:F4"/>
    <mergeCell ref="H4:J4"/>
    <mergeCell ref="D5:F5"/>
    <mergeCell ref="H5:J5"/>
    <mergeCell ref="D6:F6"/>
    <mergeCell ref="H6:J6"/>
    <mergeCell ref="D38:F38"/>
    <mergeCell ref="H38:J38"/>
    <mergeCell ref="D39:F39"/>
    <mergeCell ref="H39:J39"/>
    <mergeCell ref="D42:J42"/>
    <mergeCell ref="D40:F40"/>
    <mergeCell ref="H40:J40"/>
  </mergeCells>
  <conditionalFormatting sqref="E66 G66:I66 E67:J67 E68 G68 I68">
    <cfRule type="cellIs" dxfId="12" priority="31" stopIfTrue="1" operator="equal">
      <formula>0</formula>
    </cfRule>
  </conditionalFormatting>
  <conditionalFormatting sqref="F66">
    <cfRule type="cellIs" dxfId="11" priority="30" stopIfTrue="1" operator="equal">
      <formula>0</formula>
    </cfRule>
  </conditionalFormatting>
  <conditionalFormatting sqref="J66">
    <cfRule type="cellIs" dxfId="10" priority="29" stopIfTrue="1" operator="equal">
      <formula>0</formula>
    </cfRule>
  </conditionalFormatting>
  <conditionalFormatting sqref="E70:G70 I70:J70 E69 G69 I69">
    <cfRule type="cellIs" dxfId="9" priority="28" stopIfTrue="1" operator="equal">
      <formula>0</formula>
    </cfRule>
  </conditionalFormatting>
  <conditionalFormatting sqref="D66:D67">
    <cfRule type="cellIs" dxfId="8" priority="17" stopIfTrue="1" operator="equal">
      <formula>0</formula>
    </cfRule>
  </conditionalFormatting>
  <conditionalFormatting sqref="F68">
    <cfRule type="cellIs" dxfId="7" priority="12" stopIfTrue="1" operator="equal">
      <formula>0</formula>
    </cfRule>
  </conditionalFormatting>
  <conditionalFormatting sqref="F69">
    <cfRule type="cellIs" dxfId="6" priority="11" stopIfTrue="1" operator="equal">
      <formula>0</formula>
    </cfRule>
  </conditionalFormatting>
  <conditionalFormatting sqref="J68">
    <cfRule type="cellIs" dxfId="5" priority="10" stopIfTrue="1" operator="equal">
      <formula>0</formula>
    </cfRule>
  </conditionalFormatting>
  <conditionalFormatting sqref="J69">
    <cfRule type="cellIs" dxfId="4" priority="9" stopIfTrue="1" operator="equal">
      <formula>0</formula>
    </cfRule>
  </conditionalFormatting>
  <conditionalFormatting sqref="H68">
    <cfRule type="cellIs" dxfId="3" priority="4" stopIfTrue="1" operator="equal">
      <formula>0</formula>
    </cfRule>
  </conditionalFormatting>
  <conditionalFormatting sqref="H69">
    <cfRule type="cellIs" dxfId="2" priority="3" stopIfTrue="1" operator="equal">
      <formula>0</formula>
    </cfRule>
  </conditionalFormatting>
  <conditionalFormatting sqref="D68">
    <cfRule type="cellIs" dxfId="1" priority="2" stopIfTrue="1" operator="equal">
      <formula>0</formula>
    </cfRule>
  </conditionalFormatting>
  <conditionalFormatting sqref="D69">
    <cfRule type="cellIs" dxfId="0" priority="1" stopIfTrue="1" operator="equal">
      <formula>0</formula>
    </cfRule>
  </conditionalFormatting>
  <pageMargins left="0.8" right="0.7" top="0.48" bottom="0.5" header="0.5" footer="0.5"/>
  <pageSetup paperSize="9" scale="81" firstPageNumber="8" fitToHeight="0" orientation="portrait" useFirstPageNumber="1" r:id="rId1"/>
  <headerFooter alignWithMargins="0">
    <oddFooter>&amp;L&amp;"Angsana New,Regular"&amp;15   หมายเหตุประกอบงบการเงินแบบย่อเป็นส่วนหนึ่งของงบการเงินระหว่างกาลนี้
&amp;C&amp;"Angsana New,Regular"&amp;15&amp;P</oddFooter>
  </headerFooter>
  <rowBreaks count="1" manualBreakCount="1">
    <brk id="3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51F0-A3EF-4D58-8305-8174B51CC935}">
  <sheetPr>
    <tabColor theme="5" tint="0.59999389629810485"/>
  </sheetPr>
  <dimension ref="A1:S36"/>
  <sheetViews>
    <sheetView topLeftCell="A7" zoomScaleNormal="100" zoomScaleSheetLayoutView="120" workbookViewId="0">
      <selection activeCell="H11" sqref="H11"/>
    </sheetView>
  </sheetViews>
  <sheetFormatPr defaultColWidth="9.09765625" defaultRowHeight="22" customHeight="1"/>
  <cols>
    <col min="1" max="1" width="43.3984375" style="53" customWidth="1"/>
    <col min="2" max="2" width="0.69921875" style="53" customWidth="1"/>
    <col min="3" max="3" width="14" style="157" customWidth="1"/>
    <col min="4" max="4" width="0.69921875" style="53" customWidth="1"/>
    <col min="5" max="5" width="14" style="53" customWidth="1"/>
    <col min="6" max="6" width="0.69921875" style="53" customWidth="1"/>
    <col min="7" max="7" width="14" style="53" customWidth="1"/>
    <col min="8" max="8" width="14" style="156" customWidth="1"/>
    <col min="9" max="9" width="0.69921875" style="53" customWidth="1"/>
    <col min="10" max="11" width="14" style="53" customWidth="1"/>
    <col min="12" max="12" width="13.69921875" style="53" bestFit="1" customWidth="1"/>
    <col min="13" max="13" width="12.69921875" style="53" bestFit="1" customWidth="1"/>
    <col min="14" max="14" width="9.8984375" style="53" bestFit="1" customWidth="1"/>
    <col min="15" max="16384" width="9.09765625" style="53"/>
  </cols>
  <sheetData>
    <row r="1" spans="1:19" s="8" customFormat="1" ht="22" customHeight="1">
      <c r="A1" s="50" t="s">
        <v>0</v>
      </c>
      <c r="B1" s="3"/>
      <c r="C1" s="3"/>
      <c r="D1" s="3"/>
      <c r="E1" s="3"/>
      <c r="F1" s="3"/>
      <c r="G1" s="3"/>
      <c r="H1" s="3"/>
      <c r="I1" s="3"/>
      <c r="J1" s="9"/>
      <c r="K1" s="9"/>
    </row>
    <row r="2" spans="1:19" s="8" customFormat="1" ht="22" customHeight="1">
      <c r="A2" s="50" t="s">
        <v>60</v>
      </c>
      <c r="B2" s="3"/>
      <c r="C2" s="3"/>
      <c r="D2" s="3"/>
      <c r="E2" s="3"/>
      <c r="F2" s="3"/>
      <c r="G2" s="3"/>
      <c r="H2" s="3"/>
      <c r="I2" s="3"/>
      <c r="J2" s="9"/>
      <c r="K2" s="9"/>
    </row>
    <row r="3" spans="1:19" s="4" customFormat="1" ht="22" customHeight="1">
      <c r="A3" s="160"/>
      <c r="B3" s="22"/>
      <c r="C3" s="364" t="s">
        <v>2</v>
      </c>
      <c r="D3" s="364"/>
      <c r="E3" s="364"/>
      <c r="F3" s="142"/>
      <c r="G3" s="142"/>
      <c r="H3" s="364" t="s">
        <v>3</v>
      </c>
      <c r="I3" s="364"/>
      <c r="J3" s="364"/>
      <c r="K3" s="364"/>
    </row>
    <row r="4" spans="1:19" s="4" customFormat="1" ht="22" customHeight="1">
      <c r="A4" s="160"/>
      <c r="B4" s="22"/>
      <c r="C4" s="371" t="s">
        <v>61</v>
      </c>
      <c r="D4" s="372"/>
      <c r="E4" s="372"/>
      <c r="F4" s="142"/>
      <c r="G4" s="142"/>
      <c r="H4" s="371" t="s">
        <v>61</v>
      </c>
      <c r="I4" s="372"/>
      <c r="J4" s="372"/>
      <c r="K4" s="372"/>
    </row>
    <row r="5" spans="1:19" s="4" customFormat="1" ht="22" customHeight="1">
      <c r="A5" s="160"/>
      <c r="B5" s="22"/>
      <c r="C5" s="371"/>
      <c r="D5" s="371"/>
      <c r="E5" s="371"/>
      <c r="F5" s="142"/>
      <c r="G5" s="142"/>
      <c r="H5" s="371"/>
      <c r="I5" s="371"/>
      <c r="J5" s="371"/>
      <c r="K5" s="371"/>
    </row>
    <row r="6" spans="1:19" s="5" customFormat="1" ht="22" customHeight="1">
      <c r="B6" s="57"/>
      <c r="C6" s="22" t="s">
        <v>159</v>
      </c>
      <c r="D6" s="22"/>
      <c r="E6" s="22" t="s">
        <v>160</v>
      </c>
      <c r="F6" s="22"/>
      <c r="G6" s="143" t="s">
        <v>161</v>
      </c>
      <c r="H6" s="22" t="s">
        <v>159</v>
      </c>
      <c r="I6" s="22"/>
      <c r="J6" s="22" t="s">
        <v>160</v>
      </c>
      <c r="K6" s="143" t="s">
        <v>161</v>
      </c>
      <c r="L6" s="159" t="s">
        <v>162</v>
      </c>
      <c r="M6" s="159" t="s">
        <v>162</v>
      </c>
    </row>
    <row r="7" spans="1:19" s="5" customFormat="1" ht="22" customHeight="1">
      <c r="B7" s="57"/>
      <c r="C7" s="370" t="s">
        <v>9</v>
      </c>
      <c r="D7" s="370"/>
      <c r="E7" s="370"/>
      <c r="F7" s="370"/>
      <c r="G7" s="370"/>
      <c r="H7" s="370"/>
      <c r="I7" s="370"/>
      <c r="J7" s="370"/>
      <c r="K7" s="370"/>
    </row>
    <row r="8" spans="1:19" s="8" customFormat="1" ht="22" customHeight="1">
      <c r="A8" s="11" t="s">
        <v>65</v>
      </c>
      <c r="B8" s="51"/>
      <c r="C8" s="14"/>
      <c r="D8" s="14"/>
      <c r="E8" s="14"/>
      <c r="F8" s="125"/>
      <c r="G8" s="144"/>
      <c r="H8" s="13"/>
      <c r="I8" s="125"/>
      <c r="J8" s="125"/>
      <c r="K8" s="158"/>
    </row>
    <row r="9" spans="1:19" s="8" customFormat="1" ht="22" customHeight="1">
      <c r="A9" s="12" t="s">
        <v>66</v>
      </c>
      <c r="B9" s="22"/>
      <c r="C9" s="101">
        <v>5760331</v>
      </c>
      <c r="D9" s="126"/>
      <c r="E9" s="101">
        <v>3747989</v>
      </c>
      <c r="F9" s="52"/>
      <c r="G9" s="145">
        <f>C9-E9</f>
        <v>2012342</v>
      </c>
      <c r="H9" s="101">
        <v>5619255</v>
      </c>
      <c r="I9" s="52"/>
      <c r="J9" s="101">
        <v>3686902</v>
      </c>
      <c r="K9" s="145">
        <f>H9-J9</f>
        <v>1932353</v>
      </c>
      <c r="L9" s="63">
        <f t="shared" ref="L9:L26" si="0">E9+G9-C9</f>
        <v>0</v>
      </c>
      <c r="M9" s="63">
        <f t="shared" ref="M9:M26" si="1">J9+K9-H9</f>
        <v>0</v>
      </c>
      <c r="O9" s="100"/>
      <c r="Q9" s="63"/>
      <c r="R9" s="63"/>
    </row>
    <row r="10" spans="1:19" s="8" customFormat="1" ht="22" customHeight="1">
      <c r="A10" s="12" t="s">
        <v>67</v>
      </c>
      <c r="B10" s="22"/>
      <c r="C10" s="127">
        <v>0</v>
      </c>
      <c r="D10" s="126"/>
      <c r="E10" s="127">
        <v>0</v>
      </c>
      <c r="F10" s="52"/>
      <c r="G10" s="145">
        <f>C10-E10</f>
        <v>0</v>
      </c>
      <c r="H10" s="127">
        <v>0</v>
      </c>
      <c r="I10" s="52"/>
      <c r="J10" s="127">
        <v>0</v>
      </c>
      <c r="K10" s="145">
        <f>H10-J10</f>
        <v>0</v>
      </c>
      <c r="L10" s="63">
        <f t="shared" si="0"/>
        <v>0</v>
      </c>
      <c r="M10" s="63">
        <f t="shared" si="1"/>
        <v>0</v>
      </c>
      <c r="O10" s="100"/>
    </row>
    <row r="11" spans="1:19" s="8" customFormat="1" ht="22" customHeight="1">
      <c r="A11" s="8" t="s">
        <v>68</v>
      </c>
      <c r="B11" s="22"/>
      <c r="C11" s="128">
        <v>92504</v>
      </c>
      <c r="D11" s="75"/>
      <c r="E11" s="128">
        <v>68114</v>
      </c>
      <c r="F11" s="52"/>
      <c r="G11" s="145">
        <f>C11-E11</f>
        <v>24390</v>
      </c>
      <c r="H11" s="101">
        <v>97022</v>
      </c>
      <c r="I11" s="52"/>
      <c r="J11" s="101">
        <v>71068</v>
      </c>
      <c r="K11" s="145">
        <f>H11-J11</f>
        <v>25954</v>
      </c>
      <c r="L11" s="63">
        <f>E11+G11-C11</f>
        <v>0</v>
      </c>
      <c r="M11" s="63">
        <f t="shared" si="1"/>
        <v>0</v>
      </c>
      <c r="O11" s="100"/>
      <c r="Q11" s="64"/>
      <c r="R11" s="64"/>
      <c r="S11" s="64"/>
    </row>
    <row r="12" spans="1:19" s="8" customFormat="1" ht="22" customHeight="1">
      <c r="A12" s="11" t="s">
        <v>69</v>
      </c>
      <c r="B12" s="22"/>
      <c r="C12" s="129">
        <f>SUM(C9:C11)</f>
        <v>5852835</v>
      </c>
      <c r="D12" s="130"/>
      <c r="E12" s="129">
        <v>3816103</v>
      </c>
      <c r="F12" s="74"/>
      <c r="G12" s="146">
        <f>SUM(G9:G11)</f>
        <v>2036732</v>
      </c>
      <c r="H12" s="131">
        <v>5716277</v>
      </c>
      <c r="I12" s="74"/>
      <c r="J12" s="131">
        <v>3757970</v>
      </c>
      <c r="K12" s="154">
        <f>SUM(K9:K11)</f>
        <v>1958307</v>
      </c>
      <c r="L12" s="63">
        <f t="shared" si="0"/>
        <v>0</v>
      </c>
      <c r="M12" s="63">
        <f t="shared" si="1"/>
        <v>0</v>
      </c>
    </row>
    <row r="13" spans="1:19" s="8" customFormat="1" ht="15" customHeight="1">
      <c r="A13" s="12"/>
      <c r="B13" s="22"/>
      <c r="C13" s="132"/>
      <c r="D13" s="75"/>
      <c r="E13" s="132"/>
      <c r="F13" s="52"/>
      <c r="G13" s="147"/>
      <c r="H13" s="75"/>
      <c r="I13" s="52"/>
      <c r="J13" s="75"/>
      <c r="K13" s="155"/>
      <c r="L13" s="63">
        <f t="shared" si="0"/>
        <v>0</v>
      </c>
      <c r="M13" s="63">
        <f t="shared" si="1"/>
        <v>0</v>
      </c>
    </row>
    <row r="14" spans="1:19" s="8" customFormat="1" ht="22" customHeight="1">
      <c r="A14" s="11" t="s">
        <v>70</v>
      </c>
      <c r="B14" s="22"/>
      <c r="C14" s="132"/>
      <c r="D14" s="75"/>
      <c r="E14" s="132"/>
      <c r="F14" s="52"/>
      <c r="G14" s="147"/>
      <c r="H14" s="75"/>
      <c r="I14" s="52"/>
      <c r="J14" s="75"/>
      <c r="K14" s="155"/>
      <c r="L14" s="63">
        <f t="shared" si="0"/>
        <v>0</v>
      </c>
      <c r="M14" s="63">
        <f t="shared" si="1"/>
        <v>0</v>
      </c>
    </row>
    <row r="15" spans="1:19" s="8" customFormat="1" ht="22" customHeight="1">
      <c r="A15" s="12" t="s">
        <v>71</v>
      </c>
      <c r="B15" s="22"/>
      <c r="C15" s="133">
        <v>5274103</v>
      </c>
      <c r="D15" s="75"/>
      <c r="E15" s="133">
        <v>3381702</v>
      </c>
      <c r="F15" s="52"/>
      <c r="G15" s="148">
        <f>C15-E15</f>
        <v>1892401</v>
      </c>
      <c r="H15" s="75">
        <v>5174481</v>
      </c>
      <c r="I15" s="75"/>
      <c r="J15" s="75">
        <v>3350309</v>
      </c>
      <c r="K15" s="155">
        <f>H15-J15</f>
        <v>1824172</v>
      </c>
      <c r="L15" s="63">
        <f t="shared" si="0"/>
        <v>0</v>
      </c>
      <c r="M15" s="63">
        <f t="shared" si="1"/>
        <v>0</v>
      </c>
      <c r="O15" s="100"/>
    </row>
    <row r="16" spans="1:19" s="8" customFormat="1" ht="22" customHeight="1">
      <c r="A16" s="12" t="s">
        <v>72</v>
      </c>
      <c r="B16" s="22"/>
      <c r="C16" s="133">
        <v>72894</v>
      </c>
      <c r="D16" s="75"/>
      <c r="E16" s="133">
        <v>43491</v>
      </c>
      <c r="F16" s="52"/>
      <c r="G16" s="148">
        <f>C16-E16</f>
        <v>29403</v>
      </c>
      <c r="H16" s="75">
        <v>66009</v>
      </c>
      <c r="I16" s="75"/>
      <c r="J16" s="75">
        <v>38589</v>
      </c>
      <c r="K16" s="155">
        <f>H16-J16</f>
        <v>27420</v>
      </c>
      <c r="L16" s="63">
        <f t="shared" si="0"/>
        <v>0</v>
      </c>
      <c r="M16" s="63">
        <f t="shared" si="1"/>
        <v>0</v>
      </c>
      <c r="O16" s="100"/>
    </row>
    <row r="17" spans="1:17" s="8" customFormat="1" ht="22" customHeight="1">
      <c r="A17" s="12" t="s">
        <v>73</v>
      </c>
      <c r="B17" s="22"/>
      <c r="C17" s="211">
        <v>76125</v>
      </c>
      <c r="D17" s="75"/>
      <c r="E17" s="133">
        <v>51114</v>
      </c>
      <c r="F17" s="52"/>
      <c r="G17" s="148">
        <f>C17-E17</f>
        <v>25011</v>
      </c>
      <c r="H17" s="75">
        <v>76323</v>
      </c>
      <c r="I17" s="75"/>
      <c r="J17" s="75">
        <v>51319</v>
      </c>
      <c r="K17" s="155">
        <f>H17-J17</f>
        <v>25004</v>
      </c>
      <c r="L17" s="63">
        <f t="shared" si="0"/>
        <v>0</v>
      </c>
      <c r="M17" s="63">
        <f t="shared" si="1"/>
        <v>0</v>
      </c>
      <c r="O17" s="100"/>
    </row>
    <row r="18" spans="1:17" s="221" customFormat="1" ht="22" customHeight="1">
      <c r="A18" s="212" t="s">
        <v>74</v>
      </c>
      <c r="B18" s="213"/>
      <c r="C18" s="214">
        <v>14467</v>
      </c>
      <c r="D18" s="215"/>
      <c r="E18" s="216">
        <v>36998</v>
      </c>
      <c r="F18" s="217"/>
      <c r="G18" s="218">
        <f>C18-E18</f>
        <v>-22531</v>
      </c>
      <c r="H18" s="215">
        <v>14468</v>
      </c>
      <c r="I18" s="217"/>
      <c r="J18" s="215">
        <v>36998</v>
      </c>
      <c r="K18" s="219">
        <f>H18-J18</f>
        <v>-22530</v>
      </c>
      <c r="L18" s="220">
        <f t="shared" si="0"/>
        <v>0</v>
      </c>
      <c r="M18" s="220">
        <f t="shared" si="1"/>
        <v>0</v>
      </c>
      <c r="O18" s="222"/>
      <c r="Q18" s="222"/>
    </row>
    <row r="19" spans="1:17" s="8" customFormat="1" ht="22" customHeight="1">
      <c r="A19" s="3" t="s">
        <v>75</v>
      </c>
      <c r="B19" s="22"/>
      <c r="C19" s="129">
        <f>SUM(C15:C18)</f>
        <v>5437589</v>
      </c>
      <c r="D19" s="48"/>
      <c r="E19" s="129">
        <f>SUM(E15:E18)</f>
        <v>3513305</v>
      </c>
      <c r="F19" s="134"/>
      <c r="G19" s="146">
        <f>SUM(G15:G18)</f>
        <v>1924284</v>
      </c>
      <c r="H19" s="129">
        <v>5331281</v>
      </c>
      <c r="I19" s="134"/>
      <c r="J19" s="129">
        <v>3477215</v>
      </c>
      <c r="K19" s="146">
        <f>SUM(K15:K18)</f>
        <v>1854066</v>
      </c>
      <c r="L19" s="63">
        <f t="shared" si="0"/>
        <v>0</v>
      </c>
      <c r="M19" s="63">
        <f t="shared" si="1"/>
        <v>0</v>
      </c>
    </row>
    <row r="20" spans="1:17" s="8" customFormat="1" ht="15" customHeight="1">
      <c r="B20" s="21"/>
      <c r="C20" s="16"/>
      <c r="D20" s="16"/>
      <c r="E20" s="16"/>
      <c r="F20" s="14"/>
      <c r="G20" s="149"/>
      <c r="H20" s="16"/>
      <c r="I20" s="16"/>
      <c r="J20" s="16"/>
      <c r="K20" s="149"/>
      <c r="L20" s="63">
        <f t="shared" si="0"/>
        <v>0</v>
      </c>
      <c r="M20" s="63">
        <f t="shared" si="1"/>
        <v>0</v>
      </c>
    </row>
    <row r="21" spans="1:17" s="8" customFormat="1" ht="22" customHeight="1">
      <c r="A21" s="3" t="s">
        <v>163</v>
      </c>
      <c r="B21" s="22"/>
      <c r="C21" s="48">
        <f>C12-C19</f>
        <v>415246</v>
      </c>
      <c r="D21" s="48"/>
      <c r="E21" s="48">
        <v>302798</v>
      </c>
      <c r="F21" s="134"/>
      <c r="G21" s="150">
        <f>G12-G19</f>
        <v>112448</v>
      </c>
      <c r="H21" s="48">
        <v>384996</v>
      </c>
      <c r="I21" s="134"/>
      <c r="J21" s="48">
        <v>280755</v>
      </c>
      <c r="K21" s="150">
        <f>K12-K19</f>
        <v>104241</v>
      </c>
      <c r="L21" s="63">
        <f t="shared" si="0"/>
        <v>0</v>
      </c>
      <c r="M21" s="63">
        <f t="shared" si="1"/>
        <v>0</v>
      </c>
    </row>
    <row r="22" spans="1:17" s="8" customFormat="1" ht="22" customHeight="1">
      <c r="A22" s="21" t="s">
        <v>77</v>
      </c>
      <c r="B22" s="22"/>
      <c r="C22" s="133">
        <v>35769</v>
      </c>
      <c r="D22" s="75"/>
      <c r="E22" s="133">
        <v>20484</v>
      </c>
      <c r="F22" s="52"/>
      <c r="G22" s="148">
        <f>C22-E22</f>
        <v>15285</v>
      </c>
      <c r="H22" s="75">
        <v>35782</v>
      </c>
      <c r="I22" s="52"/>
      <c r="J22" s="75">
        <v>20495</v>
      </c>
      <c r="K22" s="155">
        <f>H22-J22</f>
        <v>15287</v>
      </c>
      <c r="L22" s="63">
        <f t="shared" si="0"/>
        <v>0</v>
      </c>
      <c r="M22" s="63">
        <f t="shared" si="1"/>
        <v>0</v>
      </c>
      <c r="O22" s="100"/>
    </row>
    <row r="23" spans="1:17" s="8" customFormat="1" ht="22" customHeight="1">
      <c r="A23" s="21" t="s">
        <v>164</v>
      </c>
      <c r="B23" s="22"/>
      <c r="C23" s="135">
        <v>6387</v>
      </c>
      <c r="D23" s="75"/>
      <c r="E23" s="135">
        <v>10669</v>
      </c>
      <c r="F23" s="52"/>
      <c r="G23" s="151">
        <f>C23-E23</f>
        <v>-4282</v>
      </c>
      <c r="H23" s="136">
        <v>0</v>
      </c>
      <c r="I23" s="52"/>
      <c r="J23" s="136">
        <v>0</v>
      </c>
      <c r="K23" s="155">
        <f>H23-J23</f>
        <v>0</v>
      </c>
      <c r="L23" s="63">
        <f t="shared" si="0"/>
        <v>0</v>
      </c>
      <c r="M23" s="63">
        <f t="shared" si="1"/>
        <v>0</v>
      </c>
      <c r="O23" s="100"/>
    </row>
    <row r="24" spans="1:17" s="8" customFormat="1" ht="22" customHeight="1">
      <c r="A24" s="3" t="s">
        <v>165</v>
      </c>
      <c r="B24" s="22"/>
      <c r="C24" s="48">
        <f>C21-C22+C23</f>
        <v>385864</v>
      </c>
      <c r="D24" s="48"/>
      <c r="E24" s="48">
        <f>E21-E22+E23</f>
        <v>292983</v>
      </c>
      <c r="F24" s="134"/>
      <c r="G24" s="150">
        <f>G21-G22+G23</f>
        <v>92881</v>
      </c>
      <c r="H24" s="48">
        <v>349214</v>
      </c>
      <c r="I24" s="134"/>
      <c r="J24" s="48">
        <v>260260</v>
      </c>
      <c r="K24" s="150">
        <f>K21-K22+SUM(K23)</f>
        <v>88954</v>
      </c>
      <c r="L24" s="63">
        <f t="shared" si="0"/>
        <v>0</v>
      </c>
      <c r="M24" s="63">
        <f t="shared" si="1"/>
        <v>0</v>
      </c>
      <c r="O24" s="100"/>
    </row>
    <row r="25" spans="1:17" s="8" customFormat="1" ht="22" customHeight="1">
      <c r="A25" s="21" t="s">
        <v>166</v>
      </c>
      <c r="B25" s="22"/>
      <c r="C25" s="137">
        <v>74807</v>
      </c>
      <c r="D25" s="75"/>
      <c r="E25" s="137">
        <v>61093</v>
      </c>
      <c r="F25" s="52"/>
      <c r="G25" s="152">
        <f>C25-E25</f>
        <v>13714</v>
      </c>
      <c r="H25" s="137">
        <v>70358</v>
      </c>
      <c r="I25" s="52"/>
      <c r="J25" s="137">
        <v>56653</v>
      </c>
      <c r="K25" s="152">
        <f>H25-J25</f>
        <v>13705</v>
      </c>
      <c r="L25" s="63">
        <f t="shared" si="0"/>
        <v>0</v>
      </c>
      <c r="M25" s="63">
        <f t="shared" si="1"/>
        <v>0</v>
      </c>
      <c r="O25" s="100"/>
    </row>
    <row r="26" spans="1:17" s="8" customFormat="1" ht="22" customHeight="1" thickBot="1">
      <c r="A26" s="19" t="s">
        <v>167</v>
      </c>
      <c r="B26" s="21"/>
      <c r="C26" s="138">
        <f>C24-C25</f>
        <v>311057</v>
      </c>
      <c r="D26" s="43">
        <f>D24-D25</f>
        <v>0</v>
      </c>
      <c r="E26" s="138">
        <f>E24-E25</f>
        <v>231890</v>
      </c>
      <c r="F26" s="43"/>
      <c r="G26" s="153">
        <f>G24-G25</f>
        <v>79167</v>
      </c>
      <c r="H26" s="138">
        <v>278856</v>
      </c>
      <c r="I26" s="43">
        <v>0</v>
      </c>
      <c r="J26" s="138">
        <v>203607</v>
      </c>
      <c r="K26" s="153">
        <f>K24-K25</f>
        <v>75249</v>
      </c>
      <c r="L26" s="63">
        <f t="shared" si="0"/>
        <v>0</v>
      </c>
      <c r="M26" s="63">
        <f t="shared" si="1"/>
        <v>0</v>
      </c>
      <c r="O26" s="100"/>
    </row>
    <row r="27" spans="1:17" s="8" customFormat="1" ht="15" customHeight="1" thickTop="1">
      <c r="A27" s="19"/>
      <c r="B27" s="21"/>
      <c r="C27" s="16"/>
      <c r="D27" s="16"/>
      <c r="E27" s="16"/>
      <c r="F27" s="16"/>
      <c r="G27" s="16"/>
      <c r="H27" s="16"/>
      <c r="I27" s="16"/>
      <c r="J27" s="16"/>
      <c r="K27" s="16"/>
    </row>
    <row r="32" spans="1:17" ht="22" customHeight="1">
      <c r="C32" s="157">
        <v>2488</v>
      </c>
    </row>
    <row r="34" spans="3:3" ht="22" customHeight="1">
      <c r="C34" s="157">
        <v>0</v>
      </c>
    </row>
    <row r="35" spans="3:3" ht="22" customHeight="1">
      <c r="C35" s="157">
        <v>2488</v>
      </c>
    </row>
    <row r="36" spans="3:3" ht="22" customHeight="1">
      <c r="C36" s="157">
        <v>311057</v>
      </c>
    </row>
  </sheetData>
  <mergeCells count="7">
    <mergeCell ref="C7:K7"/>
    <mergeCell ref="C3:E3"/>
    <mergeCell ref="H3:K3"/>
    <mergeCell ref="C4:E4"/>
    <mergeCell ref="H4:K4"/>
    <mergeCell ref="C5:E5"/>
    <mergeCell ref="H5:K5"/>
  </mergeCells>
  <pageMargins left="0.8" right="0.8" top="0.48" bottom="0.5" header="0.5" footer="0.5"/>
  <pageSetup paperSize="9" scale="90" firstPageNumber="5" fitToWidth="0" fitToHeight="0" orientation="portrait" useFirstPageNumber="1" r:id="rId1"/>
  <headerFooter alignWithMargins="0">
    <oddFooter>&amp;L&amp;"Angsana New,Regular"&amp;15   หมายเหตุประกอบงบการเงินแบบย่อเป็นส่วนหนึ่งของงบการเงินระหว่างกาลนี้
&amp;C&amp;"Angsana New,Regular"&amp;15&amp;P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ba49b0-bcda-4796-8236-5b5cc1493ace">
      <Terms xmlns="http://schemas.microsoft.com/office/infopath/2007/PartnerControls"/>
    </lcf76f155ced4ddcb4097134ff3c332f>
    <TaxCatchAll xmlns="4243d5be-521d-4052-81ca-f0f31ea6f2d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C573FF70E394A86433F5E112C33AA" ma:contentTypeVersion="19" ma:contentTypeDescription="Create a new document." ma:contentTypeScope="" ma:versionID="55a4a21621ce3d59e9e1e5c6a9eaf919">
  <xsd:schema xmlns:xsd="http://www.w3.org/2001/XMLSchema" xmlns:xs="http://www.w3.org/2001/XMLSchema" xmlns:p="http://schemas.microsoft.com/office/2006/metadata/properties" xmlns:ns1="http://schemas.microsoft.com/sharepoint/v3" xmlns:ns2="f6ba49b0-bcda-4796-8236-5b5cc1493ace" xmlns:ns3="05716746-add9-412a-97a9-1b5167d151a3" xmlns:ns4="4243d5be-521d-4052-81ca-f0f31ea6f2da" targetNamespace="http://schemas.microsoft.com/office/2006/metadata/properties" ma:root="true" ma:fieldsID="e2be844e29070aa55979278d1cbc1d32" ns1:_="" ns2:_="" ns3:_="" ns4:_="">
    <xsd:import namespace="http://schemas.microsoft.com/sharepoint/v3"/>
    <xsd:import namespace="f6ba49b0-bcda-4796-8236-5b5cc1493ace"/>
    <xsd:import namespace="05716746-add9-412a-97a9-1b5167d151a3"/>
    <xsd:import namespace="4243d5be-521d-4052-81ca-f0f31ea6f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a49b0-bcda-4796-8236-5b5cc1493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16746-add9-412a-97a9-1b5167d151a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d5be-521d-4052-81ca-f0f31ea6f2d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b28412-1f3e-45b3-a383-4139aabcf663}" ma:internalName="TaxCatchAll" ma:showField="CatchAllData" ma:web="05716746-add9-412a-97a9-1b5167d15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20F82-52CA-4E4C-B845-1B78D9C9FC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5F7648-FE81-4403-952A-B953FD9CD152}">
  <ds:schemaRefs>
    <ds:schemaRef ds:uri="http://schemas.microsoft.com/office/2006/documentManagement/types"/>
    <ds:schemaRef ds:uri="f6ba49b0-bcda-4796-8236-5b5cc1493ace"/>
    <ds:schemaRef ds:uri="4243d5be-521d-4052-81ca-f0f31ea6f2da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05716746-add9-412a-97a9-1b5167d151a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E5CB00-3D36-48FF-A3C3-D52660399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a49b0-bcda-4796-8236-5b5cc1493ace"/>
    <ds:schemaRef ds:uri="05716746-add9-412a-97a9-1b5167d151a3"/>
    <ds:schemaRef ds:uri="4243d5be-521d-4052-81ca-f0f31ea6f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SFP</vt:lpstr>
      <vt:lpstr>PL 3M</vt:lpstr>
      <vt:lpstr>SH-Conso</vt:lpstr>
      <vt:lpstr>SH-Separate</vt:lpstr>
      <vt:lpstr>CF</vt:lpstr>
      <vt:lpstr>PL 3M Support</vt:lpstr>
      <vt:lpstr>CF!Print_Area</vt:lpstr>
      <vt:lpstr>'PL 3M'!Print_Area</vt:lpstr>
      <vt:lpstr>'PL 3M Support'!Print_Area</vt:lpstr>
      <vt:lpstr>SFP!Print_Area</vt:lpstr>
      <vt:lpstr>'SH-Conso'!Print_Area</vt:lpstr>
      <vt:lpstr>'SH-Separate'!Print_Area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Nuttaporn, Tammakitsirichok</dc:creator>
  <cp:keywords/>
  <dc:description/>
  <cp:lastModifiedBy>Sujitra, Khotsombat</cp:lastModifiedBy>
  <cp:revision/>
  <cp:lastPrinted>2025-05-13T09:23:11Z</cp:lastPrinted>
  <dcterms:created xsi:type="dcterms:W3CDTF">2014-02-28T05:24:54Z</dcterms:created>
  <dcterms:modified xsi:type="dcterms:W3CDTF">2025-05-13T10:02:26Z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0x010100FC3C573FF70E394A86433F5E112C33AA</vt:lpwstr>
  </property>
  <property fmtid="{D5CDD505-2E9C-101B-9397-08002B2CF9AE}" pid="3" name="MediaServiceImageTags">
    <vt:lpwstr/>
  </property>
</Properties>
</file>